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ladky\Desktop\Národné PDO\"/>
    </mc:Choice>
  </mc:AlternateContent>
  <bookViews>
    <workbookView xWindow="0" yWindow="0" windowWidth="28800" windowHeight="14100"/>
  </bookViews>
  <sheets>
    <sheet name="Regionalna" sheetId="2" r:id="rId1"/>
    <sheet name="Dialkova" sheetId="1" r:id="rId2"/>
  </sheets>
  <externalReferences>
    <externalReference r:id="rId3"/>
  </externalReferences>
  <definedNames>
    <definedName name="_xlnm._FilterDatabase" localSheetId="0" hidden="1">Regionalna!$A$4:$N$140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E40" i="2" s="1"/>
  <c r="D41" i="2"/>
  <c r="E41" i="2" s="1"/>
  <c r="D42" i="2"/>
  <c r="E42" i="2" s="1"/>
  <c r="D39" i="2"/>
  <c r="F39" i="2"/>
  <c r="C42" i="2" l="1"/>
  <c r="C41" i="2"/>
  <c r="C40" i="2"/>
  <c r="E39" i="2"/>
  <c r="C39" i="2" s="1"/>
  <c r="C34" i="2"/>
  <c r="F19" i="2" l="1"/>
  <c r="I29" i="1"/>
  <c r="I30" i="1"/>
  <c r="E140" i="2" l="1"/>
  <c r="D140" i="2"/>
  <c r="C26" i="2"/>
  <c r="F117" i="2"/>
  <c r="C117" i="2"/>
  <c r="F116" i="2"/>
  <c r="C116" i="2"/>
  <c r="F115" i="2"/>
  <c r="C115" i="2"/>
  <c r="F114" i="2"/>
  <c r="C114" i="2"/>
  <c r="C30" i="2"/>
  <c r="F23" i="2"/>
  <c r="C23" i="2"/>
  <c r="F99" i="2"/>
  <c r="C99" i="2"/>
  <c r="F83" i="2"/>
  <c r="C83" i="2"/>
  <c r="F67" i="2"/>
  <c r="C67" i="2"/>
  <c r="F66" i="2"/>
  <c r="C66" i="2"/>
  <c r="F96" i="2"/>
  <c r="C96" i="2"/>
  <c r="F133" i="2"/>
  <c r="C133" i="2"/>
  <c r="F71" i="2"/>
  <c r="C71" i="2"/>
  <c r="F7" i="2"/>
  <c r="C7" i="2"/>
  <c r="F88" i="2"/>
  <c r="C88" i="2"/>
  <c r="F70" i="2"/>
  <c r="C70" i="2"/>
  <c r="F74" i="2"/>
  <c r="C74" i="2"/>
  <c r="F34" i="2"/>
  <c r="F69" i="2"/>
  <c r="C69" i="2"/>
  <c r="F9" i="2"/>
  <c r="C9" i="2"/>
  <c r="F95" i="2"/>
  <c r="C95" i="2"/>
  <c r="F25" i="2"/>
  <c r="C25" i="2"/>
  <c r="F58" i="2"/>
  <c r="C58" i="2"/>
  <c r="F80" i="2"/>
  <c r="C80" i="2"/>
  <c r="F91" i="2"/>
  <c r="C91" i="2"/>
  <c r="F82" i="2"/>
  <c r="C82" i="2"/>
  <c r="F57" i="2"/>
  <c r="C57" i="2"/>
  <c r="F68" i="2"/>
  <c r="C68" i="2"/>
  <c r="F65" i="2"/>
  <c r="C65" i="2"/>
  <c r="F98" i="2"/>
  <c r="C98" i="2"/>
  <c r="F139" i="2"/>
  <c r="C139" i="2"/>
  <c r="F64" i="2"/>
  <c r="C64" i="2"/>
  <c r="F121" i="2"/>
  <c r="C121" i="2"/>
  <c r="F79" i="2"/>
  <c r="C79" i="2"/>
  <c r="F22" i="2"/>
  <c r="C22" i="2"/>
  <c r="F60" i="2"/>
  <c r="C60" i="2"/>
  <c r="F24" i="2"/>
  <c r="C24" i="2"/>
  <c r="F113" i="2"/>
  <c r="C113" i="2"/>
  <c r="F29" i="2"/>
  <c r="C29" i="2"/>
  <c r="F78" i="2"/>
  <c r="C78" i="2"/>
  <c r="F63" i="2"/>
  <c r="C63" i="2"/>
  <c r="C43" i="2"/>
  <c r="F97" i="2"/>
  <c r="C97" i="2"/>
  <c r="F94" i="2"/>
  <c r="C94" i="2"/>
  <c r="F59" i="2"/>
  <c r="C59" i="2"/>
  <c r="F87" i="2"/>
  <c r="C87" i="2"/>
  <c r="F32" i="2"/>
  <c r="C32" i="2"/>
  <c r="F77" i="2"/>
  <c r="C77" i="2"/>
  <c r="F62" i="2"/>
  <c r="C62" i="2"/>
  <c r="F132" i="2"/>
  <c r="C132" i="2"/>
  <c r="F61" i="2"/>
  <c r="C61" i="2"/>
  <c r="F12" i="2"/>
  <c r="C12" i="2"/>
  <c r="F11" i="2"/>
  <c r="C11" i="2"/>
  <c r="F110" i="2"/>
  <c r="C110" i="2"/>
  <c r="F21" i="2"/>
  <c r="C21" i="2"/>
  <c r="F128" i="2"/>
  <c r="C128" i="2"/>
  <c r="F81" i="2"/>
  <c r="C81" i="2"/>
  <c r="F8" i="2"/>
  <c r="C8" i="2"/>
  <c r="F109" i="2"/>
  <c r="C109" i="2"/>
  <c r="F131" i="2"/>
  <c r="C131" i="2"/>
  <c r="F120" i="2"/>
  <c r="C120" i="2"/>
  <c r="F130" i="2"/>
  <c r="C130" i="2"/>
  <c r="F112" i="2"/>
  <c r="C112" i="2"/>
  <c r="F136" i="2"/>
  <c r="C136" i="2"/>
  <c r="F93" i="2"/>
  <c r="C93" i="2"/>
  <c r="F76" i="2"/>
  <c r="C76" i="2"/>
  <c r="F111" i="2"/>
  <c r="C111" i="2"/>
  <c r="F10" i="2"/>
  <c r="C10" i="2"/>
  <c r="F108" i="2"/>
  <c r="C108" i="2"/>
  <c r="F86" i="2"/>
  <c r="C86" i="2"/>
  <c r="F90" i="2"/>
  <c r="C90" i="2"/>
  <c r="F38" i="2"/>
  <c r="C38" i="2"/>
  <c r="F75" i="2"/>
  <c r="C75" i="2"/>
  <c r="F56" i="2"/>
  <c r="C56" i="2"/>
  <c r="F137" i="2"/>
  <c r="C137" i="2"/>
  <c r="F54" i="2"/>
  <c r="C54" i="2"/>
  <c r="F20" i="2"/>
  <c r="C20" i="2"/>
  <c r="F31" i="2"/>
  <c r="C31" i="2"/>
  <c r="F47" i="2"/>
  <c r="C47" i="2"/>
  <c r="F129" i="2"/>
  <c r="C129" i="2"/>
  <c r="F53" i="2"/>
  <c r="C53" i="2"/>
  <c r="F52" i="2"/>
  <c r="C52" i="2"/>
  <c r="F33" i="2"/>
  <c r="C33" i="2"/>
  <c r="F55" i="2"/>
  <c r="C55" i="2"/>
  <c r="C19" i="2"/>
  <c r="F92" i="2"/>
  <c r="C92" i="2"/>
  <c r="F46" i="2"/>
  <c r="C46" i="2"/>
  <c r="F135" i="2"/>
  <c r="C135" i="2"/>
  <c r="F89" i="2"/>
  <c r="C89" i="2"/>
  <c r="F85" i="2"/>
  <c r="C85" i="2"/>
  <c r="F119" i="2"/>
  <c r="C119" i="2"/>
  <c r="F45" i="2"/>
  <c r="C45" i="2"/>
  <c r="F84" i="2"/>
  <c r="C84" i="2"/>
  <c r="F138" i="2"/>
  <c r="C138" i="2"/>
  <c r="F18" i="2"/>
  <c r="C18" i="2"/>
  <c r="F118" i="2"/>
  <c r="C118" i="2"/>
  <c r="F17" i="2"/>
  <c r="C17" i="2"/>
  <c r="F127" i="2"/>
  <c r="C127" i="2"/>
  <c r="F51" i="2"/>
  <c r="C51" i="2"/>
  <c r="F107" i="2"/>
  <c r="C107" i="2"/>
  <c r="F106" i="2"/>
  <c r="C106" i="2"/>
  <c r="F105" i="2"/>
  <c r="C105" i="2"/>
  <c r="F104" i="2"/>
  <c r="C104" i="2"/>
  <c r="F16" i="2"/>
  <c r="C16" i="2"/>
  <c r="F124" i="2"/>
  <c r="C124" i="2"/>
  <c r="F126" i="2"/>
  <c r="C126" i="2"/>
  <c r="F50" i="2"/>
  <c r="C50" i="2"/>
  <c r="F49" i="2"/>
  <c r="C49" i="2"/>
  <c r="F44" i="2"/>
  <c r="C44" i="2"/>
  <c r="F103" i="2"/>
  <c r="C103" i="2"/>
  <c r="F125" i="2"/>
  <c r="C125" i="2"/>
  <c r="F6" i="2"/>
  <c r="C6" i="2"/>
  <c r="F48" i="2"/>
  <c r="C48" i="2"/>
  <c r="F102" i="2"/>
  <c r="C102" i="2"/>
  <c r="F134" i="2"/>
  <c r="C134" i="2"/>
  <c r="F101" i="2"/>
  <c r="C101" i="2"/>
  <c r="F37" i="2"/>
  <c r="C37" i="2"/>
  <c r="F123" i="2"/>
  <c r="C123" i="2"/>
  <c r="F36" i="2"/>
  <c r="C36" i="2"/>
  <c r="F15" i="2"/>
  <c r="C15" i="2"/>
  <c r="F122" i="2"/>
  <c r="C122" i="2"/>
  <c r="F28" i="2"/>
  <c r="C28" i="2"/>
  <c r="F5" i="2"/>
  <c r="C5" i="2"/>
  <c r="F27" i="2"/>
  <c r="C27" i="2"/>
  <c r="F14" i="2"/>
  <c r="C14" i="2"/>
  <c r="F100" i="2"/>
  <c r="C100" i="2"/>
  <c r="F35" i="2"/>
  <c r="C35" i="2"/>
  <c r="F13" i="2"/>
  <c r="C13" i="2"/>
  <c r="E1" i="2"/>
  <c r="C140" i="2" l="1"/>
  <c r="I47" i="1" l="1"/>
  <c r="H43" i="1"/>
  <c r="I41" i="1"/>
  <c r="H40" i="1"/>
  <c r="I40" i="1" s="1"/>
  <c r="H39" i="1"/>
  <c r="I39" i="1" s="1"/>
  <c r="I38" i="1"/>
  <c r="H37" i="1"/>
  <c r="I37" i="1" s="1"/>
  <c r="H36" i="1"/>
  <c r="I36" i="1" s="1"/>
  <c r="H35" i="1"/>
  <c r="I35" i="1" s="1"/>
  <c r="I34" i="1"/>
  <c r="H33" i="1"/>
  <c r="I33" i="1" s="1"/>
  <c r="H32" i="1"/>
  <c r="I32" i="1" s="1"/>
  <c r="H31" i="1"/>
  <c r="I31" i="1" s="1"/>
  <c r="H30" i="1"/>
  <c r="I28" i="1"/>
  <c r="I27" i="1"/>
  <c r="H26" i="1"/>
  <c r="I26" i="1" s="1"/>
  <c r="H25" i="1"/>
  <c r="I25" i="1" s="1"/>
  <c r="H24" i="1"/>
  <c r="I24" i="1" s="1"/>
  <c r="H23" i="1"/>
  <c r="I23" i="1" s="1"/>
  <c r="I22" i="1"/>
  <c r="H21" i="1"/>
  <c r="I21" i="1" s="1"/>
  <c r="H20" i="1"/>
  <c r="I20" i="1" s="1"/>
  <c r="H19" i="1"/>
  <c r="I19" i="1" s="1"/>
  <c r="I18" i="1"/>
  <c r="I17" i="1"/>
  <c r="I16" i="1"/>
  <c r="I15" i="1"/>
  <c r="I14" i="1"/>
  <c r="I13" i="1"/>
  <c r="I12" i="1"/>
  <c r="H11" i="1"/>
  <c r="I11" i="1" s="1"/>
  <c r="I10" i="1"/>
  <c r="I9" i="1"/>
  <c r="I8" i="1"/>
  <c r="I7" i="1"/>
  <c r="I6" i="1"/>
  <c r="F5" i="1"/>
  <c r="G5" i="1" s="1"/>
  <c r="D5" i="1"/>
  <c r="E5" i="1" s="1"/>
  <c r="C5" i="1"/>
  <c r="I45" i="1" l="1"/>
  <c r="I5" i="1"/>
</calcChain>
</file>

<file path=xl/sharedStrings.xml><?xml version="1.0" encoding="utf-8"?>
<sst xmlns="http://schemas.openxmlformats.org/spreadsheetml/2006/main" count="238" uniqueCount="203">
  <si>
    <t>Rýchla doprava</t>
  </si>
  <si>
    <t>0,5 x cesta I. triedy</t>
  </si>
  <si>
    <t>Súhrn</t>
  </si>
  <si>
    <t>Sučasný stav</t>
  </si>
  <si>
    <t>Počet cestujúcich za 24 h</t>
  </si>
  <si>
    <t>1 x diaľnica</t>
  </si>
  <si>
    <t xml:space="preserve">Segmenty </t>
  </si>
  <si>
    <t>priemer</t>
  </si>
  <si>
    <t>1 až 4</t>
  </si>
  <si>
    <t>IAD</t>
  </si>
  <si>
    <t>podiel</t>
  </si>
  <si>
    <t>Batislava - Marchegg</t>
  </si>
  <si>
    <t>REX</t>
  </si>
  <si>
    <t>Batislava - Trnava</t>
  </si>
  <si>
    <t>R, REX (BA - PD, TN)</t>
  </si>
  <si>
    <t>Trnava - Leopoldov</t>
  </si>
  <si>
    <t>Leopoldov - Trenčín</t>
  </si>
  <si>
    <t>R, REX</t>
  </si>
  <si>
    <t>Trenčín - Púchov</t>
  </si>
  <si>
    <t>R</t>
  </si>
  <si>
    <t>Púchov - Žilina R</t>
  </si>
  <si>
    <t>Žilina - Kraľovany</t>
  </si>
  <si>
    <t>R, Ex, EN</t>
  </si>
  <si>
    <t>Kraľovany - Lipt. Mikuláš</t>
  </si>
  <si>
    <t>Lipt. Mikuláš - Poprad</t>
  </si>
  <si>
    <t>Poprad - Sp. N. Ves</t>
  </si>
  <si>
    <t>Sp. N. Ves - Košice</t>
  </si>
  <si>
    <t>Košice - Trebišov</t>
  </si>
  <si>
    <t>Trebišov - Michalovce</t>
  </si>
  <si>
    <t>Michalovce - Humenné</t>
  </si>
  <si>
    <t>Leopoldov - Zbehy</t>
  </si>
  <si>
    <t>Zbehy - Topoľčany</t>
  </si>
  <si>
    <t>Topoľčany - Prievidza</t>
  </si>
  <si>
    <t>Žilina - Púchov (Ex)</t>
  </si>
  <si>
    <t>Ex</t>
  </si>
  <si>
    <t>Púchov - Horní Lideč</t>
  </si>
  <si>
    <t>Žilina - Čadca</t>
  </si>
  <si>
    <t>Zilina - Martin</t>
  </si>
  <si>
    <t>Martin - Tur. Teplice</t>
  </si>
  <si>
    <t>Tur. Teplice - B. Bystrica</t>
  </si>
  <si>
    <t>B. Bystrica - Zvolen</t>
  </si>
  <si>
    <t>R, Ex</t>
  </si>
  <si>
    <t>Zvolen - Levice</t>
  </si>
  <si>
    <t>Levice - Šurany</t>
  </si>
  <si>
    <t>Šurany - Šaľa</t>
  </si>
  <si>
    <t>Šaľa - Galanata</t>
  </si>
  <si>
    <t>Galanata - Bratislava</t>
  </si>
  <si>
    <t>Kúty - Bratislava</t>
  </si>
  <si>
    <t>EC, EN</t>
  </si>
  <si>
    <t>Bratislava - N. Zámky</t>
  </si>
  <si>
    <t>N. Zámky - Štúrovo</t>
  </si>
  <si>
    <t>Zvolen - Lučenec</t>
  </si>
  <si>
    <t>Lučenec - Jesenské</t>
  </si>
  <si>
    <t>Jesenské - Rožňava</t>
  </si>
  <si>
    <t>Rožňava - Košice</t>
  </si>
  <si>
    <t>Nitra - Trnava</t>
  </si>
  <si>
    <t>žiadne R, REX, Ex</t>
  </si>
  <si>
    <t>Prešov - Strážske</t>
  </si>
  <si>
    <t>Kúty - Kúty GR</t>
  </si>
  <si>
    <t>Regionálna doprava</t>
  </si>
  <si>
    <t>Trať</t>
  </si>
  <si>
    <t>Úsek</t>
  </si>
  <si>
    <t>NOVÝ PRIEMER</t>
  </si>
  <si>
    <t>X</t>
  </si>
  <si>
    <t>6+</t>
  </si>
  <si>
    <t>X/6+</t>
  </si>
  <si>
    <t>Bratislava - Kvetoslavov</t>
  </si>
  <si>
    <t>Bratislava - Pezinok</t>
  </si>
  <si>
    <t>Bratislava - Senec</t>
  </si>
  <si>
    <t>Kysak - Košice</t>
  </si>
  <si>
    <t>Pezinok - Šenkvice</t>
  </si>
  <si>
    <t>Žilina- Kys. N. Mesto</t>
  </si>
  <si>
    <t>Dev. Nová Ves - Malacky</t>
  </si>
  <si>
    <t>Kys. N. Mesto - Čadca</t>
  </si>
  <si>
    <t>Kysak - Prešov</t>
  </si>
  <si>
    <t>Šenkvice - Trnava</t>
  </si>
  <si>
    <t>Senec - Šaľa</t>
  </si>
  <si>
    <t>Kvetoslavov - Dun.Streda</t>
  </si>
  <si>
    <t>Prešov - Sabinov</t>
  </si>
  <si>
    <t>Šaľa - Nové Zámky</t>
  </si>
  <si>
    <t>Žilina - Vrútky</t>
  </si>
  <si>
    <t>Kapušany p. P. - Prešov</t>
  </si>
  <si>
    <t>Margecany - Kysak</t>
  </si>
  <si>
    <t>Nové Zámky - Šurany</t>
  </si>
  <si>
    <t>Malacky - Kúty</t>
  </si>
  <si>
    <t>Košice - Slanec</t>
  </si>
  <si>
    <t>Vrútky - Kraľovany</t>
  </si>
  <si>
    <t>Trnava - Sereď</t>
  </si>
  <si>
    <t>Šurany - Nitra</t>
  </si>
  <si>
    <t>Nitra - Lužianky</t>
  </si>
  <si>
    <t>Slanec - Michaľany</t>
  </si>
  <si>
    <t>Sabinov - Lipany</t>
  </si>
  <si>
    <t>Žilina- Bytča</t>
  </si>
  <si>
    <t>Sp. N. Ves - Margecany</t>
  </si>
  <si>
    <t>Kraľovany - Ružomberok</t>
  </si>
  <si>
    <t>Ružomberok - L. Mikuláš</t>
  </si>
  <si>
    <t>Lužianky - Topoľčany</t>
  </si>
  <si>
    <t>Michaľany - Streda n. B.</t>
  </si>
  <si>
    <t>Bytča - Púchov</t>
  </si>
  <si>
    <t>Poprad - St. Potok</t>
  </si>
  <si>
    <t>Púchov - Trenčín</t>
  </si>
  <si>
    <t>Humenné - Snina</t>
  </si>
  <si>
    <t>Zvolen - B. Bystrica</t>
  </si>
  <si>
    <t>Sereď - Galanta</t>
  </si>
  <si>
    <t>St. Potok - Kežmarok</t>
  </si>
  <si>
    <t>Turč. Teplice - Martin</t>
  </si>
  <si>
    <t>B. Bystrica - Medzibrod</t>
  </si>
  <si>
    <t>Vranov n. T. - Kapušany p. P.</t>
  </si>
  <si>
    <t>Nové Zámky - Hurbanovo</t>
  </si>
  <si>
    <t>Gelnica - Margecany</t>
  </si>
  <si>
    <t>Nové Mesto - Trenčín</t>
  </si>
  <si>
    <t>Zbehy - Leopoldov</t>
  </si>
  <si>
    <t>Čadca - Skalité</t>
  </si>
  <si>
    <t>Topoľčany - Chynorany</t>
  </si>
  <si>
    <t>Dun. Streda - V. Meder</t>
  </si>
  <si>
    <t>Chynorany - Partizánske</t>
  </si>
  <si>
    <t>Humenné - Koškovce</t>
  </si>
  <si>
    <t>Hurbanovo - Komárno</t>
  </si>
  <si>
    <t>Čadca - Turzovka</t>
  </si>
  <si>
    <t>Trnava - Leopodlov</t>
  </si>
  <si>
    <t>Partizánske - Prievidza</t>
  </si>
  <si>
    <t>Bardejov - Kupušany p. P.</t>
  </si>
  <si>
    <t>Lužianky - Zbehy</t>
  </si>
  <si>
    <t>Detva - Zvolen</t>
  </si>
  <si>
    <t>Nové Zámky - Štúrovo</t>
  </si>
  <si>
    <t>Medzibrod - Brezno</t>
  </si>
  <si>
    <t>Martin - Vrútky</t>
  </si>
  <si>
    <t>Lipt. Mikuláš - Lipt. Hrádok</t>
  </si>
  <si>
    <t>V. Meder - Komárno</t>
  </si>
  <si>
    <t>Smolenice - Trnava</t>
  </si>
  <si>
    <t>Kraľovany - Dolný Kubín</t>
  </si>
  <si>
    <t>Lučenec - Detva</t>
  </si>
  <si>
    <t>Mníšek - Gelnica</t>
  </si>
  <si>
    <t>Strážske- Vranov n. T.</t>
  </si>
  <si>
    <t>Dolný Kubín - Or. Podzámok</t>
  </si>
  <si>
    <t>Strážske - Humenné</t>
  </si>
  <si>
    <t>Kežmarok - St. Ľubovňa</t>
  </si>
  <si>
    <t>Koškovce - Medzilaborce</t>
  </si>
  <si>
    <t>Lipt. Hrádok - Štrba</t>
  </si>
  <si>
    <t>Kúty - Holíč</t>
  </si>
  <si>
    <t>Lučenec - Poltár</t>
  </si>
  <si>
    <t>Streda n. B. - Čierna n. T.</t>
  </si>
  <si>
    <t>Stará Turá - Nové Mesto</t>
  </si>
  <si>
    <t>Štrba - Poprad</t>
  </si>
  <si>
    <t>Senica - Smolenice</t>
  </si>
  <si>
    <t>Kúty - Senica</t>
  </si>
  <si>
    <t>Hr. Dúbrava - Zvolen</t>
  </si>
  <si>
    <t>Michaľany - Trebišov</t>
  </si>
  <si>
    <t>Šurany - Podhájska</t>
  </si>
  <si>
    <t>Fiľakovo- Lučenec</t>
  </si>
  <si>
    <t>Turzovka - Makov</t>
  </si>
  <si>
    <t>H. Štubňa- Turč. Teplice</t>
  </si>
  <si>
    <t>Prievidza - Handlová</t>
  </si>
  <si>
    <t>Nálepkovo - Mníšek</t>
  </si>
  <si>
    <t>Jesenské - Rim. Sobota</t>
  </si>
  <si>
    <t>BA-Petržalka - BA-N. Mesto</t>
  </si>
  <si>
    <t>x</t>
  </si>
  <si>
    <t>Podhájska - Levice</t>
  </si>
  <si>
    <t>Košice - V. Ida</t>
  </si>
  <si>
    <t>Or. Podzámok - Trstená</t>
  </si>
  <si>
    <t>Nemšová- Tr. Teplá</t>
  </si>
  <si>
    <t>Handlová - H. Štubňa</t>
  </si>
  <si>
    <t>Myjava - Stará Turá</t>
  </si>
  <si>
    <t>V. Ida - Moldava</t>
  </si>
  <si>
    <t>St. Potok - T. Lomnica</t>
  </si>
  <si>
    <t>Levice - Nová Baňa</t>
  </si>
  <si>
    <t>Snina - Stakčín</t>
  </si>
  <si>
    <t>Rim. Sobota - Tisovec</t>
  </si>
  <si>
    <t>Nová Baňa - Hr. Dúbrava</t>
  </si>
  <si>
    <t>Levice - Želiezovce</t>
  </si>
  <si>
    <t>Trenčín - Bánovce</t>
  </si>
  <si>
    <t>Poltár - Kokava</t>
  </si>
  <si>
    <t>Brezno - Č. Skala</t>
  </si>
  <si>
    <t>Fiľakovo- Jesenské</t>
  </si>
  <si>
    <t>Bánovce - Chynorany</t>
  </si>
  <si>
    <t>Horné Srnie- Nemšová</t>
  </si>
  <si>
    <t>D. Ľ. Jaskyňa - Nálepkovo</t>
  </si>
  <si>
    <t>Holíč - Skalica</t>
  </si>
  <si>
    <t>Želiezovce - Čata</t>
  </si>
  <si>
    <t>Skalité - Zwardoń</t>
  </si>
  <si>
    <t>Hr. Dúbrava - B. Štiavnica</t>
  </si>
  <si>
    <t>Čata - Štúrovo</t>
  </si>
  <si>
    <t>Hr. Dúbrava - H. Štubňa</t>
  </si>
  <si>
    <t>Zohor - Záhorská Ves</t>
  </si>
  <si>
    <t>Čata - Šahy</t>
  </si>
  <si>
    <t>Trebišov - Strážske</t>
  </si>
  <si>
    <t>Č. Skala - D. Ľ. Jaskyňa</t>
  </si>
  <si>
    <t>Úľany n. Ž. - Vráble</t>
  </si>
  <si>
    <t>Vráble - Zl. Moravce</t>
  </si>
  <si>
    <t>Kokava - Utekáč</t>
  </si>
  <si>
    <t>Tisovec - Brezno</t>
  </si>
  <si>
    <t>Vrbovce- Myjava</t>
  </si>
  <si>
    <t>Zvolen - Krupina</t>
  </si>
  <si>
    <t>Krupina - Šahy</t>
  </si>
  <si>
    <t>Čadca - Mosty</t>
  </si>
  <si>
    <t>Štrba - Štrbské Pleso (leto x jar)</t>
  </si>
  <si>
    <t>Štrbské Pleso - S. Smokovec (leto x jar)</t>
  </si>
  <si>
    <t>S. Smokovec - Poprad (leto x jar)</t>
  </si>
  <si>
    <t>S. Smokovec - T. Lomnica</t>
  </si>
  <si>
    <t>Žilina - Rajec</t>
  </si>
  <si>
    <t>185+188</t>
  </si>
  <si>
    <t>Stará Ľubovňa - Lipany</t>
  </si>
  <si>
    <t>Petržalka - Kittsee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</si>
</sst>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3" fontId="2" fillId="0" borderId="2" xfId="0" applyNumberFormat="1" applyFont="1" applyBorder="1"/>
    <xf numFmtId="3" fontId="1" fillId="0" borderId="0" xfId="0" applyNumberFormat="1" applyFont="1" applyBorder="1"/>
    <xf numFmtId="4" fontId="1" fillId="0" borderId="0" xfId="0" applyNumberFormat="1" applyFont="1" applyBorder="1"/>
    <xf numFmtId="3" fontId="1" fillId="0" borderId="0" xfId="0" applyNumberFormat="1" applyFont="1"/>
    <xf numFmtId="3" fontId="2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4" fontId="1" fillId="0" borderId="0" xfId="0" applyNumberFormat="1" applyFont="1"/>
    <xf numFmtId="0" fontId="1" fillId="0" borderId="0" xfId="0" applyFont="1" applyBorder="1"/>
    <xf numFmtId="0" fontId="1" fillId="3" borderId="0" xfId="0" applyFont="1" applyFill="1" applyBorder="1"/>
    <xf numFmtId="164" fontId="1" fillId="0" borderId="0" xfId="0" applyNumberFormat="1" applyFont="1" applyBorder="1"/>
    <xf numFmtId="0" fontId="1" fillId="0" borderId="0" xfId="0" applyFont="1" applyFill="1" applyBorder="1"/>
    <xf numFmtId="3" fontId="2" fillId="0" borderId="0" xfId="0" applyNumberFormat="1" applyFont="1" applyBorder="1"/>
    <xf numFmtId="0" fontId="1" fillId="2" borderId="0" xfId="0" applyFont="1" applyFill="1" applyBorder="1"/>
    <xf numFmtId="3" fontId="3" fillId="3" borderId="0" xfId="0" applyNumberFormat="1" applyFont="1" applyFill="1" applyBorder="1" applyAlignment="1">
      <alignment wrapText="1"/>
    </xf>
    <xf numFmtId="3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3" borderId="0" xfId="0" applyNumberFormat="1" applyFont="1" applyFill="1" applyBorder="1"/>
    <xf numFmtId="3" fontId="1" fillId="0" borderId="0" xfId="0" applyNumberFormat="1" applyFont="1" applyFill="1" applyBorder="1"/>
    <xf numFmtId="3" fontId="0" fillId="0" borderId="0" xfId="0" applyNumberFormat="1" applyBorder="1"/>
    <xf numFmtId="3" fontId="0" fillId="0" borderId="0" xfId="0" applyNumberFormat="1"/>
    <xf numFmtId="1" fontId="0" fillId="0" borderId="0" xfId="0" applyNumberFormat="1"/>
    <xf numFmtId="3" fontId="1" fillId="3" borderId="0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farkas/Documents/R/Ostatne/GVD%20-%20navrhy/SK%20PDO%202020/Analyzy/Pocty%20cestujucich/Frekvencie_cestujucich_2018D_201908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hrn"/>
      <sheetName val="BA-Mgg"/>
      <sheetName val="BA-ZA"/>
      <sheetName val="ZA-KE"/>
      <sheetName val="KE-HE"/>
      <sheetName val="ZA-CA"/>
      <sheetName val="BA-PD"/>
      <sheetName val="CZ-PU-ZA"/>
      <sheetName val="ZA-ZV"/>
      <sheetName val="BA-ZV"/>
      <sheetName val="ZV-KE"/>
      <sheetName val="KU-BA-SO"/>
    </sheetNames>
    <sheetDataSet>
      <sheetData sheetId="0" refreshError="1"/>
      <sheetData sheetId="1">
        <row r="2">
          <cell r="D2">
            <v>4915.6673515981738</v>
          </cell>
        </row>
        <row r="3">
          <cell r="D3">
            <v>5246.1166666666677</v>
          </cell>
        </row>
        <row r="4">
          <cell r="C4">
            <v>4104.25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3" sqref="H3"/>
    </sheetView>
  </sheetViews>
  <sheetFormatPr defaultColWidth="9.140625" defaultRowHeight="16.5" x14ac:dyDescent="0.3"/>
  <cols>
    <col min="1" max="1" width="9.140625" style="20"/>
    <col min="2" max="2" width="20.28515625" style="20" bestFit="1" customWidth="1"/>
    <col min="3" max="3" width="9.140625" style="31"/>
    <col min="4" max="5" width="9.140625" style="12"/>
    <col min="6" max="6" width="8.42578125" style="22" customWidth="1"/>
    <col min="7" max="7" width="9.140625" style="23"/>
    <col min="8" max="16384" width="9.140625" style="20"/>
  </cols>
  <sheetData>
    <row r="1" spans="1:7" x14ac:dyDescent="0.3">
      <c r="B1" s="20" t="s">
        <v>59</v>
      </c>
      <c r="C1" s="21"/>
      <c r="E1" s="12">
        <f>30*360</f>
        <v>10800</v>
      </c>
      <c r="F1" s="12"/>
    </row>
    <row r="3" spans="1:7" x14ac:dyDescent="0.3">
      <c r="A3" s="24" t="s">
        <v>4</v>
      </c>
      <c r="C3" s="21"/>
    </row>
    <row r="4" spans="1:7" ht="33" x14ac:dyDescent="0.3">
      <c r="A4" s="25" t="s">
        <v>60</v>
      </c>
      <c r="B4" s="25" t="s">
        <v>61</v>
      </c>
      <c r="C4" s="26" t="s">
        <v>62</v>
      </c>
      <c r="D4" s="27" t="s">
        <v>63</v>
      </c>
      <c r="E4" s="28" t="s">
        <v>64</v>
      </c>
      <c r="F4" s="29" t="s">
        <v>65</v>
      </c>
      <c r="G4" s="30"/>
    </row>
    <row r="5" spans="1:7" x14ac:dyDescent="0.3">
      <c r="A5" s="20">
        <v>110</v>
      </c>
      <c r="B5" s="20" t="s">
        <v>72</v>
      </c>
      <c r="C5" s="31">
        <f t="shared" ref="C5:C36" si="0">(D5*240+E5*115)/365</f>
        <v>5719.7883561643821</v>
      </c>
      <c r="D5" s="12">
        <v>7425.0999999999985</v>
      </c>
      <c r="E5" s="12">
        <v>2658.25</v>
      </c>
      <c r="F5" s="22">
        <f t="shared" ref="F5:F25" si="1">D5/E5</f>
        <v>2.793228627856672</v>
      </c>
      <c r="G5" s="32"/>
    </row>
    <row r="6" spans="1:7" x14ac:dyDescent="0.3">
      <c r="A6" s="20">
        <v>110</v>
      </c>
      <c r="B6" s="20" t="s">
        <v>84</v>
      </c>
      <c r="C6" s="31">
        <f t="shared" si="0"/>
        <v>3035.591095890411</v>
      </c>
      <c r="D6" s="12">
        <v>3576.7166666666672</v>
      </c>
      <c r="E6" s="12">
        <v>2170.25</v>
      </c>
      <c r="F6" s="22">
        <f t="shared" si="1"/>
        <v>1.6480666589870601</v>
      </c>
      <c r="G6" s="32"/>
    </row>
    <row r="7" spans="1:7" x14ac:dyDescent="0.3">
      <c r="A7" s="20">
        <v>113</v>
      </c>
      <c r="B7" s="20" t="s">
        <v>183</v>
      </c>
      <c r="C7" s="31">
        <f t="shared" si="0"/>
        <v>190.3041095890411</v>
      </c>
      <c r="D7" s="12">
        <v>272.64999999999998</v>
      </c>
      <c r="E7" s="12">
        <v>35</v>
      </c>
      <c r="F7" s="22">
        <f t="shared" si="1"/>
        <v>7.7899999999999991</v>
      </c>
      <c r="G7" s="32"/>
    </row>
    <row r="8" spans="1:7" x14ac:dyDescent="0.3">
      <c r="A8" s="20">
        <v>114</v>
      </c>
      <c r="B8" s="20" t="s">
        <v>139</v>
      </c>
      <c r="C8" s="31">
        <f t="shared" si="0"/>
        <v>928.82283105022827</v>
      </c>
      <c r="D8" s="12">
        <v>1068.3833333333332</v>
      </c>
      <c r="E8" s="12">
        <v>718.33333333333326</v>
      </c>
      <c r="F8" s="22">
        <f t="shared" si="1"/>
        <v>1.4873085846867748</v>
      </c>
      <c r="G8" s="32"/>
    </row>
    <row r="9" spans="1:7" x14ac:dyDescent="0.3">
      <c r="A9" s="20">
        <v>114</v>
      </c>
      <c r="B9" s="20" t="s">
        <v>177</v>
      </c>
      <c r="C9" s="31">
        <f t="shared" si="0"/>
        <v>271.58812785388125</v>
      </c>
      <c r="D9" s="12">
        <v>298.2</v>
      </c>
      <c r="E9" s="12">
        <v>239.66666666666666</v>
      </c>
      <c r="F9" s="22">
        <f t="shared" si="1"/>
        <v>1.2442280945757997</v>
      </c>
      <c r="G9" s="32"/>
    </row>
    <row r="10" spans="1:7" x14ac:dyDescent="0.3">
      <c r="A10" s="20">
        <v>116</v>
      </c>
      <c r="B10" s="20" t="s">
        <v>129</v>
      </c>
      <c r="C10" s="31">
        <f t="shared" si="0"/>
        <v>1156.3045662100458</v>
      </c>
      <c r="D10" s="12">
        <v>1296.5500000000002</v>
      </c>
      <c r="E10" s="12">
        <v>964.16666666666674</v>
      </c>
      <c r="F10" s="22">
        <f t="shared" si="1"/>
        <v>1.3447363872082974</v>
      </c>
      <c r="G10" s="32"/>
    </row>
    <row r="11" spans="1:7" x14ac:dyDescent="0.3">
      <c r="A11" s="20">
        <v>116</v>
      </c>
      <c r="B11" s="20" t="s">
        <v>144</v>
      </c>
      <c r="C11" s="31">
        <f t="shared" si="0"/>
        <v>851.48173515981728</v>
      </c>
      <c r="D11" s="12">
        <v>926.08333333333337</v>
      </c>
      <c r="E11" s="12">
        <v>769.83333333333326</v>
      </c>
      <c r="F11" s="22">
        <f t="shared" si="1"/>
        <v>1.2029660099588657</v>
      </c>
      <c r="G11" s="32"/>
    </row>
    <row r="12" spans="1:7" x14ac:dyDescent="0.3">
      <c r="A12" s="20">
        <v>116</v>
      </c>
      <c r="B12" s="20" t="s">
        <v>145</v>
      </c>
      <c r="C12" s="31">
        <f t="shared" si="0"/>
        <v>834.37876712328762</v>
      </c>
      <c r="D12" s="12">
        <v>905.38333333333333</v>
      </c>
      <c r="E12" s="12">
        <v>758.75000000000011</v>
      </c>
      <c r="F12" s="22">
        <f t="shared" si="1"/>
        <v>1.1932564524986269</v>
      </c>
      <c r="G12" s="32"/>
    </row>
    <row r="13" spans="1:7" x14ac:dyDescent="0.3">
      <c r="A13" s="20">
        <v>120</v>
      </c>
      <c r="B13" s="20" t="s">
        <v>67</v>
      </c>
      <c r="C13" s="31">
        <f t="shared" si="0"/>
        <v>7775.3146118721488</v>
      </c>
      <c r="D13" s="12">
        <v>10052.600000000004</v>
      </c>
      <c r="E13" s="12">
        <v>3698.8333333333344</v>
      </c>
      <c r="F13" s="22">
        <f t="shared" si="1"/>
        <v>2.7177758752759882</v>
      </c>
      <c r="G13" s="32"/>
    </row>
    <row r="14" spans="1:7" x14ac:dyDescent="0.3">
      <c r="A14" s="20">
        <v>120</v>
      </c>
      <c r="B14" s="20" t="s">
        <v>70</v>
      </c>
      <c r="C14" s="31">
        <f t="shared" si="0"/>
        <v>6360.6783105022832</v>
      </c>
      <c r="D14" s="12">
        <v>8131.5333333333338</v>
      </c>
      <c r="E14" s="12">
        <v>3218.0833333333335</v>
      </c>
      <c r="F14" s="22">
        <f t="shared" si="1"/>
        <v>2.5268249734572859</v>
      </c>
      <c r="G14" s="32"/>
    </row>
    <row r="15" spans="1:7" x14ac:dyDescent="0.3">
      <c r="A15" s="20">
        <v>120</v>
      </c>
      <c r="B15" s="20" t="s">
        <v>75</v>
      </c>
      <c r="C15" s="31">
        <f t="shared" si="0"/>
        <v>5190.5894977168946</v>
      </c>
      <c r="D15" s="12">
        <v>6491.9</v>
      </c>
      <c r="E15" s="12">
        <v>2926.1666666666665</v>
      </c>
      <c r="F15" s="22">
        <f t="shared" si="1"/>
        <v>2.2185680924987183</v>
      </c>
      <c r="G15" s="32"/>
    </row>
    <row r="16" spans="1:7" x14ac:dyDescent="0.3">
      <c r="A16" s="20">
        <v>120</v>
      </c>
      <c r="B16" s="20" t="s">
        <v>92</v>
      </c>
      <c r="C16" s="31">
        <f t="shared" si="0"/>
        <v>2380.0034246575342</v>
      </c>
      <c r="D16" s="12">
        <v>2892.3333333333335</v>
      </c>
      <c r="E16" s="12">
        <v>1517.75</v>
      </c>
      <c r="F16" s="22">
        <f t="shared" si="1"/>
        <v>1.9056717729094603</v>
      </c>
      <c r="G16" s="32"/>
    </row>
    <row r="17" spans="1:7" x14ac:dyDescent="0.3">
      <c r="A17" s="20">
        <v>120</v>
      </c>
      <c r="B17" s="20" t="s">
        <v>98</v>
      </c>
      <c r="C17" s="31">
        <f t="shared" si="0"/>
        <v>2132.8623287671235</v>
      </c>
      <c r="D17" s="12">
        <v>2573.7333333333331</v>
      </c>
      <c r="E17" s="12">
        <v>1398.25</v>
      </c>
      <c r="F17" s="22">
        <f t="shared" si="1"/>
        <v>1.8406818046367481</v>
      </c>
      <c r="G17" s="32"/>
    </row>
    <row r="18" spans="1:7" x14ac:dyDescent="0.3">
      <c r="A18" s="20">
        <v>120</v>
      </c>
      <c r="B18" s="20" t="s">
        <v>100</v>
      </c>
      <c r="C18" s="31">
        <f t="shared" si="0"/>
        <v>2070.8942922374426</v>
      </c>
      <c r="D18" s="12">
        <v>2554.4</v>
      </c>
      <c r="E18" s="12">
        <v>1241.9166666666665</v>
      </c>
      <c r="F18" s="22">
        <f t="shared" si="1"/>
        <v>2.056820774340737</v>
      </c>
      <c r="G18" s="32"/>
    </row>
    <row r="19" spans="1:7" x14ac:dyDescent="0.3">
      <c r="A19" s="20">
        <v>120</v>
      </c>
      <c r="B19" s="20" t="s">
        <v>110</v>
      </c>
      <c r="C19" s="31">
        <f t="shared" si="0"/>
        <v>1682.2235159817353</v>
      </c>
      <c r="D19" s="12">
        <v>2164.4666666666667</v>
      </c>
      <c r="E19" s="12">
        <v>822.08333333333337</v>
      </c>
      <c r="F19" s="22">
        <f>D19/E19</f>
        <v>2.6329042067916877</v>
      </c>
      <c r="G19" s="32"/>
    </row>
    <row r="20" spans="1:7" x14ac:dyDescent="0.3">
      <c r="A20" s="20">
        <v>120</v>
      </c>
      <c r="B20" s="20" t="s">
        <v>119</v>
      </c>
      <c r="C20" s="31">
        <f t="shared" si="0"/>
        <v>1397.1876712328765</v>
      </c>
      <c r="D20" s="12">
        <v>1622.4833333333329</v>
      </c>
      <c r="E20" s="12">
        <v>1048.5</v>
      </c>
      <c r="F20" s="22">
        <f t="shared" si="1"/>
        <v>1.5474328405658873</v>
      </c>
      <c r="G20" s="32"/>
    </row>
    <row r="21" spans="1:7" x14ac:dyDescent="0.3">
      <c r="A21" s="20">
        <v>121</v>
      </c>
      <c r="B21" s="20" t="s">
        <v>142</v>
      </c>
      <c r="C21" s="31">
        <f t="shared" si="0"/>
        <v>909.94360730593598</v>
      </c>
      <c r="D21" s="12">
        <v>1023.1</v>
      </c>
      <c r="E21" s="12">
        <v>752.91666666666663</v>
      </c>
      <c r="F21" s="22">
        <f t="shared" si="1"/>
        <v>1.3588489208633094</v>
      </c>
      <c r="G21" s="32"/>
    </row>
    <row r="22" spans="1:7" x14ac:dyDescent="0.3">
      <c r="A22" s="20">
        <v>121</v>
      </c>
      <c r="B22" s="20" t="s">
        <v>162</v>
      </c>
      <c r="C22" s="31">
        <f t="shared" si="0"/>
        <v>445.6139269406392</v>
      </c>
      <c r="D22" s="12">
        <v>488.63333333333327</v>
      </c>
      <c r="E22" s="12">
        <v>394.58333333333331</v>
      </c>
      <c r="F22" s="22">
        <f t="shared" si="1"/>
        <v>1.2383526927138331</v>
      </c>
      <c r="G22" s="32"/>
    </row>
    <row r="23" spans="1:7" x14ac:dyDescent="0.3">
      <c r="A23" s="20">
        <v>121</v>
      </c>
      <c r="B23" s="20" t="s">
        <v>191</v>
      </c>
      <c r="C23" s="31">
        <f t="shared" si="0"/>
        <v>90.25570776255708</v>
      </c>
      <c r="D23" s="12">
        <v>66.666666666666671</v>
      </c>
      <c r="E23" s="12">
        <v>147.33333333333331</v>
      </c>
      <c r="F23" s="22">
        <f t="shared" si="1"/>
        <v>0.45248868778280554</v>
      </c>
      <c r="G23" s="32"/>
    </row>
    <row r="24" spans="1:7" x14ac:dyDescent="0.3">
      <c r="A24" s="20">
        <v>122</v>
      </c>
      <c r="B24" s="20" t="s">
        <v>160</v>
      </c>
      <c r="C24" s="31">
        <f t="shared" si="0"/>
        <v>461.59360730593596</v>
      </c>
      <c r="D24" s="12">
        <v>590.99999999999989</v>
      </c>
      <c r="E24" s="12">
        <v>231.66666666666666</v>
      </c>
      <c r="F24" s="22">
        <f t="shared" si="1"/>
        <v>2.5510791366906469</v>
      </c>
      <c r="G24" s="32"/>
    </row>
    <row r="25" spans="1:7" x14ac:dyDescent="0.3">
      <c r="A25" s="20">
        <v>122</v>
      </c>
      <c r="B25" s="20" t="s">
        <v>175</v>
      </c>
      <c r="C25" s="31">
        <f t="shared" si="0"/>
        <v>269.8294520547945</v>
      </c>
      <c r="D25" s="12">
        <v>342.68333333333334</v>
      </c>
      <c r="E25" s="12">
        <v>141.25</v>
      </c>
      <c r="F25" s="22">
        <f t="shared" si="1"/>
        <v>2.4260766961651918</v>
      </c>
      <c r="G25" s="32"/>
    </row>
    <row r="26" spans="1:7" x14ac:dyDescent="0.3">
      <c r="A26" s="20">
        <v>126</v>
      </c>
      <c r="B26" s="20" t="s">
        <v>199</v>
      </c>
      <c r="C26" s="31">
        <f t="shared" si="0"/>
        <v>1082.6342465753426</v>
      </c>
      <c r="D26" s="12">
        <v>1354.9333333333334</v>
      </c>
      <c r="E26" s="12">
        <v>608.5</v>
      </c>
      <c r="F26" s="22">
        <v>2.7177758752759882</v>
      </c>
      <c r="G26" s="32"/>
    </row>
    <row r="27" spans="1:7" x14ac:dyDescent="0.3">
      <c r="A27" s="20">
        <v>127</v>
      </c>
      <c r="B27" s="20" t="s">
        <v>71</v>
      </c>
      <c r="C27" s="31">
        <f t="shared" si="0"/>
        <v>6382.7675799086765</v>
      </c>
      <c r="D27" s="12">
        <v>7912.5666666666675</v>
      </c>
      <c r="E27" s="12">
        <v>3745.166666666667</v>
      </c>
      <c r="F27" s="22">
        <f>D27/E27</f>
        <v>2.112740866005073</v>
      </c>
      <c r="G27" s="32"/>
    </row>
    <row r="28" spans="1:7" x14ac:dyDescent="0.3">
      <c r="A28" s="20">
        <v>127</v>
      </c>
      <c r="B28" s="20" t="s">
        <v>73</v>
      </c>
      <c r="C28" s="31">
        <f t="shared" si="0"/>
        <v>5493.3066210045654</v>
      </c>
      <c r="D28" s="12">
        <v>6842.4333333333316</v>
      </c>
      <c r="E28" s="12">
        <v>3155.416666666667</v>
      </c>
      <c r="F28" s="22">
        <f>D28/E28</f>
        <v>2.1684722038822124</v>
      </c>
      <c r="G28" s="32"/>
    </row>
    <row r="29" spans="1:7" x14ac:dyDescent="0.3">
      <c r="A29" s="20">
        <v>127</v>
      </c>
      <c r="B29" s="20" t="s">
        <v>35</v>
      </c>
      <c r="C29" s="31">
        <f t="shared" si="0"/>
        <v>472.60547945205479</v>
      </c>
      <c r="D29" s="12">
        <v>579.31666666666672</v>
      </c>
      <c r="E29" s="12">
        <v>291</v>
      </c>
      <c r="F29" s="22">
        <f>D29/E29</f>
        <v>1.9907789232531503</v>
      </c>
      <c r="G29" s="32"/>
    </row>
    <row r="30" spans="1:7" x14ac:dyDescent="0.3">
      <c r="A30" s="20">
        <v>127</v>
      </c>
      <c r="B30" s="20" t="s">
        <v>194</v>
      </c>
      <c r="C30" s="31">
        <f t="shared" si="0"/>
        <v>174.96210045662099</v>
      </c>
      <c r="D30" s="22">
        <v>203.71666666666664</v>
      </c>
      <c r="E30" s="22">
        <v>130.16666666666666</v>
      </c>
      <c r="G30" s="32"/>
    </row>
    <row r="31" spans="1:7" x14ac:dyDescent="0.3">
      <c r="A31" s="20">
        <v>128</v>
      </c>
      <c r="B31" s="20" t="s">
        <v>118</v>
      </c>
      <c r="C31" s="31">
        <f t="shared" si="0"/>
        <v>1392.9212328767123</v>
      </c>
      <c r="D31" s="12">
        <v>1747.1666666666667</v>
      </c>
      <c r="E31" s="12">
        <v>774.75000000000011</v>
      </c>
      <c r="F31" s="22">
        <f t="shared" ref="F31:F38" si="2">D31/E31</f>
        <v>2.2551360653974397</v>
      </c>
      <c r="G31" s="32"/>
    </row>
    <row r="32" spans="1:7" x14ac:dyDescent="0.3">
      <c r="A32" s="20">
        <v>128</v>
      </c>
      <c r="B32" s="20" t="s">
        <v>150</v>
      </c>
      <c r="C32" s="31">
        <f t="shared" si="0"/>
        <v>653.48013698630132</v>
      </c>
      <c r="D32" s="12">
        <v>795.09999999999991</v>
      </c>
      <c r="E32" s="12">
        <v>414.75</v>
      </c>
      <c r="F32" s="22">
        <f t="shared" si="2"/>
        <v>1.917058468957203</v>
      </c>
      <c r="G32" s="32"/>
    </row>
    <row r="33" spans="1:7" x14ac:dyDescent="0.3">
      <c r="A33" s="20">
        <v>129</v>
      </c>
      <c r="B33" s="20" t="s">
        <v>112</v>
      </c>
      <c r="C33" s="31">
        <f t="shared" si="0"/>
        <v>1572.7397260273972</v>
      </c>
      <c r="D33" s="12">
        <v>2024.8333333333333</v>
      </c>
      <c r="E33" s="12">
        <v>766</v>
      </c>
      <c r="F33" s="22">
        <f t="shared" si="2"/>
        <v>2.6433855526544821</v>
      </c>
      <c r="G33" s="32"/>
    </row>
    <row r="34" spans="1:7" x14ac:dyDescent="0.3">
      <c r="A34" s="20">
        <v>129</v>
      </c>
      <c r="B34" s="20" t="s">
        <v>179</v>
      </c>
      <c r="C34" s="31">
        <f>(D34*240+E34*115)/365</f>
        <v>260.56232876712335</v>
      </c>
      <c r="D34" s="12">
        <v>318.76666666666671</v>
      </c>
      <c r="E34" s="12">
        <v>161.75</v>
      </c>
      <c r="F34" s="22">
        <f t="shared" si="2"/>
        <v>1.9707367336424526</v>
      </c>
      <c r="G34" s="32"/>
    </row>
    <row r="35" spans="1:7" x14ac:dyDescent="0.3">
      <c r="A35" s="20">
        <v>130</v>
      </c>
      <c r="B35" s="20" t="s">
        <v>68</v>
      </c>
      <c r="C35" s="31">
        <f t="shared" si="0"/>
        <v>7179.6684931506852</v>
      </c>
      <c r="D35" s="12">
        <v>9396.7666666666664</v>
      </c>
      <c r="E35" s="12">
        <v>3177.0000000000005</v>
      </c>
      <c r="F35" s="22">
        <f t="shared" si="2"/>
        <v>2.9577483999580312</v>
      </c>
      <c r="G35" s="32"/>
    </row>
    <row r="36" spans="1:7" x14ac:dyDescent="0.3">
      <c r="A36" s="20">
        <v>130</v>
      </c>
      <c r="B36" s="20" t="s">
        <v>76</v>
      </c>
      <c r="C36" s="31">
        <f t="shared" si="0"/>
        <v>4394.8990867579905</v>
      </c>
      <c r="D36" s="12">
        <v>5481.5999999999995</v>
      </c>
      <c r="E36" s="12">
        <v>2509.166666666667</v>
      </c>
      <c r="F36" s="22">
        <f t="shared" si="2"/>
        <v>2.1846296911325136</v>
      </c>
      <c r="G36" s="32"/>
    </row>
    <row r="37" spans="1:7" x14ac:dyDescent="0.3">
      <c r="A37" s="20">
        <v>130</v>
      </c>
      <c r="B37" s="20" t="s">
        <v>79</v>
      </c>
      <c r="C37" s="31">
        <f t="shared" ref="C37:C68" si="3">(D37*240+E37*115)/365</f>
        <v>3265.9990867579909</v>
      </c>
      <c r="D37" s="12">
        <v>3937.9500000000003</v>
      </c>
      <c r="E37" s="12">
        <v>2147.6666666666665</v>
      </c>
      <c r="F37" s="22">
        <f t="shared" si="2"/>
        <v>1.833594598789384</v>
      </c>
      <c r="G37" s="32"/>
    </row>
    <row r="38" spans="1:7" x14ac:dyDescent="0.3">
      <c r="A38" s="20">
        <v>130</v>
      </c>
      <c r="B38" s="20" t="s">
        <v>124</v>
      </c>
      <c r="C38" s="31">
        <f t="shared" si="3"/>
        <v>1279.3566210045665</v>
      </c>
      <c r="D38" s="12">
        <v>1540.2333333333336</v>
      </c>
      <c r="E38" s="12">
        <v>846.16666666666663</v>
      </c>
      <c r="F38" s="22">
        <f t="shared" si="2"/>
        <v>1.8202481780579085</v>
      </c>
      <c r="G38" s="32"/>
    </row>
    <row r="39" spans="1:7" x14ac:dyDescent="0.3">
      <c r="A39" s="20">
        <v>131</v>
      </c>
      <c r="B39" s="20" t="s">
        <v>66</v>
      </c>
      <c r="C39" s="31">
        <f t="shared" si="3"/>
        <v>9393.4925846258338</v>
      </c>
      <c r="D39" s="12">
        <f>3226/0.55*2</f>
        <v>11730.90909090909</v>
      </c>
      <c r="E39" s="12">
        <f>D39/F39</f>
        <v>5332.2314049586766</v>
      </c>
      <c r="F39" s="22">
        <f>F41</f>
        <v>2.2000000000000002</v>
      </c>
      <c r="G39" s="30"/>
    </row>
    <row r="40" spans="1:7" hidden="1" x14ac:dyDescent="0.3">
      <c r="A40" s="20">
        <v>131</v>
      </c>
      <c r="B40" s="20" t="s">
        <v>77</v>
      </c>
      <c r="C40" s="31" t="e">
        <f t="shared" si="3"/>
        <v>#REF!</v>
      </c>
      <c r="D40" s="12" t="e">
        <f>#REF!*7/(5+2/F40)</f>
        <v>#REF!</v>
      </c>
      <c r="E40" s="12" t="e">
        <f>D40/F40</f>
        <v>#REF!</v>
      </c>
      <c r="F40" s="22">
        <v>2.5268249734572859</v>
      </c>
      <c r="G40" s="32"/>
    </row>
    <row r="41" spans="1:7" hidden="1" x14ac:dyDescent="0.3">
      <c r="A41" s="20">
        <v>131</v>
      </c>
      <c r="B41" s="20" t="s">
        <v>114</v>
      </c>
      <c r="C41" s="31" t="e">
        <f t="shared" si="3"/>
        <v>#REF!</v>
      </c>
      <c r="D41" s="12" t="e">
        <f>#REF!*7/(5+2/F41)</f>
        <v>#REF!</v>
      </c>
      <c r="E41" s="12" t="e">
        <f>D41/F41</f>
        <v>#REF!</v>
      </c>
      <c r="F41" s="22">
        <v>2.2000000000000002</v>
      </c>
      <c r="G41" s="32"/>
    </row>
    <row r="42" spans="1:7" hidden="1" x14ac:dyDescent="0.3">
      <c r="A42" s="20">
        <v>131</v>
      </c>
      <c r="B42" s="20" t="s">
        <v>128</v>
      </c>
      <c r="C42" s="31" t="e">
        <f t="shared" si="3"/>
        <v>#REF!</v>
      </c>
      <c r="D42" s="12" t="e">
        <f>#REF!*7/(5+2/F42)</f>
        <v>#REF!</v>
      </c>
      <c r="E42" s="12" t="e">
        <f>D42/F42</f>
        <v>#REF!</v>
      </c>
      <c r="F42" s="22">
        <v>2.2000000000000002</v>
      </c>
      <c r="G42" s="32"/>
    </row>
    <row r="43" spans="1:7" x14ac:dyDescent="0.3">
      <c r="A43" s="20">
        <v>132</v>
      </c>
      <c r="B43" s="20" t="s">
        <v>155</v>
      </c>
      <c r="C43" s="31">
        <f t="shared" si="3"/>
        <v>538.59726027397255</v>
      </c>
      <c r="D43" s="12">
        <v>819.11666666666656</v>
      </c>
      <c r="E43" s="12">
        <v>0</v>
      </c>
      <c r="F43" s="22" t="s">
        <v>156</v>
      </c>
      <c r="G43" s="32"/>
    </row>
    <row r="44" spans="1:7" x14ac:dyDescent="0.3">
      <c r="A44" s="20">
        <v>133</v>
      </c>
      <c r="B44" s="20" t="s">
        <v>87</v>
      </c>
      <c r="C44" s="31">
        <f t="shared" si="3"/>
        <v>2635.7488584474881</v>
      </c>
      <c r="D44" s="12">
        <v>3215.8333333333335</v>
      </c>
      <c r="E44" s="12">
        <v>1654.3333333333333</v>
      </c>
      <c r="F44" s="22">
        <f t="shared" ref="F44:F71" si="4">D44/E44</f>
        <v>1.943884747128753</v>
      </c>
      <c r="G44" s="32"/>
    </row>
    <row r="45" spans="1:7" x14ac:dyDescent="0.3">
      <c r="A45" s="20">
        <v>133</v>
      </c>
      <c r="B45" s="20" t="s">
        <v>103</v>
      </c>
      <c r="C45" s="31">
        <f t="shared" si="3"/>
        <v>1855.7769406392695</v>
      </c>
      <c r="D45" s="12">
        <v>2163.4333333333334</v>
      </c>
      <c r="E45" s="12">
        <v>1375.0833333333335</v>
      </c>
      <c r="F45" s="22">
        <f t="shared" si="4"/>
        <v>1.5733107084419125</v>
      </c>
      <c r="G45" s="32"/>
    </row>
    <row r="46" spans="1:7" x14ac:dyDescent="0.3">
      <c r="A46" s="20">
        <v>135</v>
      </c>
      <c r="B46" s="20" t="s">
        <v>108</v>
      </c>
      <c r="C46" s="31">
        <f t="shared" si="3"/>
        <v>1756.1650684931508</v>
      </c>
      <c r="D46" s="12">
        <v>2182.6833333333334</v>
      </c>
      <c r="E46" s="12">
        <v>1018.75</v>
      </c>
      <c r="F46" s="22">
        <f t="shared" si="4"/>
        <v>2.1425112474437626</v>
      </c>
      <c r="G46" s="32"/>
    </row>
    <row r="47" spans="1:7" x14ac:dyDescent="0.3">
      <c r="A47" s="20">
        <v>135</v>
      </c>
      <c r="B47" s="20" t="s">
        <v>117</v>
      </c>
      <c r="C47" s="31">
        <f t="shared" si="3"/>
        <v>1415.7520547945205</v>
      </c>
      <c r="D47" s="12">
        <v>1744.6333333333334</v>
      </c>
      <c r="E47" s="12">
        <v>852.5</v>
      </c>
      <c r="F47" s="22">
        <f t="shared" si="4"/>
        <v>2.0464907135874877</v>
      </c>
      <c r="G47" s="32"/>
    </row>
    <row r="48" spans="1:7" x14ac:dyDescent="0.3">
      <c r="A48" s="20">
        <v>140</v>
      </c>
      <c r="B48" s="20" t="s">
        <v>83</v>
      </c>
      <c r="C48" s="31">
        <f t="shared" si="3"/>
        <v>3076.4463470319638</v>
      </c>
      <c r="D48" s="12">
        <v>3650.75</v>
      </c>
      <c r="E48" s="12">
        <v>2145.416666666667</v>
      </c>
      <c r="F48" s="22">
        <f t="shared" si="4"/>
        <v>1.7016508059817439</v>
      </c>
      <c r="G48" s="32"/>
    </row>
    <row r="49" spans="1:7" x14ac:dyDescent="0.3">
      <c r="A49" s="20">
        <v>140</v>
      </c>
      <c r="B49" s="20" t="s">
        <v>88</v>
      </c>
      <c r="C49" s="31">
        <f t="shared" si="3"/>
        <v>2623.2</v>
      </c>
      <c r="D49" s="12">
        <v>3138.45</v>
      </c>
      <c r="E49" s="12">
        <v>1776</v>
      </c>
      <c r="F49" s="22">
        <f t="shared" si="4"/>
        <v>1.7671452702702701</v>
      </c>
      <c r="G49" s="32"/>
    </row>
    <row r="50" spans="1:7" x14ac:dyDescent="0.3">
      <c r="A50" s="20">
        <v>140</v>
      </c>
      <c r="B50" s="20" t="s">
        <v>89</v>
      </c>
      <c r="C50" s="31">
        <f t="shared" si="3"/>
        <v>2535.4390410958908</v>
      </c>
      <c r="D50" s="12">
        <v>2895.8500000000004</v>
      </c>
      <c r="E50" s="12">
        <v>2003.7500000000002</v>
      </c>
      <c r="F50" s="22">
        <f t="shared" si="4"/>
        <v>1.4452152214597629</v>
      </c>
      <c r="G50" s="32"/>
    </row>
    <row r="51" spans="1:7" x14ac:dyDescent="0.3">
      <c r="A51" s="20">
        <v>140</v>
      </c>
      <c r="B51" s="20" t="s">
        <v>96</v>
      </c>
      <c r="C51" s="31">
        <f t="shared" si="3"/>
        <v>2184.92694063927</v>
      </c>
      <c r="D51" s="12">
        <v>2540.7500000000005</v>
      </c>
      <c r="E51" s="12">
        <v>1632.3333333333333</v>
      </c>
      <c r="F51" s="22">
        <f t="shared" si="4"/>
        <v>1.5565141923626713</v>
      </c>
      <c r="G51" s="32"/>
    </row>
    <row r="52" spans="1:7" x14ac:dyDescent="0.3">
      <c r="A52" s="20">
        <v>140</v>
      </c>
      <c r="B52" s="20" t="s">
        <v>113</v>
      </c>
      <c r="C52" s="31">
        <f t="shared" si="3"/>
        <v>1564.3664383561643</v>
      </c>
      <c r="D52" s="12">
        <v>1954</v>
      </c>
      <c r="E52" s="12">
        <v>887.25000000000011</v>
      </c>
      <c r="F52" s="22">
        <f t="shared" si="4"/>
        <v>2.2023105100028175</v>
      </c>
      <c r="G52" s="32"/>
    </row>
    <row r="53" spans="1:7" x14ac:dyDescent="0.3">
      <c r="A53" s="20">
        <v>140</v>
      </c>
      <c r="B53" s="20" t="s">
        <v>115</v>
      </c>
      <c r="C53" s="31">
        <f t="shared" si="3"/>
        <v>1434.8979452054791</v>
      </c>
      <c r="D53" s="12">
        <v>1745.5999999999995</v>
      </c>
      <c r="E53" s="12">
        <v>911.24999999999989</v>
      </c>
      <c r="F53" s="22">
        <f t="shared" si="4"/>
        <v>1.9156104252400545</v>
      </c>
      <c r="G53" s="32"/>
    </row>
    <row r="54" spans="1:7" x14ac:dyDescent="0.3">
      <c r="A54" s="20">
        <v>140</v>
      </c>
      <c r="B54" s="20" t="s">
        <v>120</v>
      </c>
      <c r="C54" s="31">
        <f t="shared" si="3"/>
        <v>1353.9027397260274</v>
      </c>
      <c r="D54" s="12">
        <v>1626.1333333333334</v>
      </c>
      <c r="E54" s="12">
        <v>903.50000000000011</v>
      </c>
      <c r="F54" s="22">
        <f t="shared" si="4"/>
        <v>1.7998155321896327</v>
      </c>
      <c r="G54" s="32"/>
    </row>
    <row r="55" spans="1:7" x14ac:dyDescent="0.3">
      <c r="A55" s="20">
        <v>141</v>
      </c>
      <c r="B55" s="20" t="s">
        <v>111</v>
      </c>
      <c r="C55" s="31">
        <f t="shared" si="3"/>
        <v>1668.2287671232878</v>
      </c>
      <c r="D55" s="12">
        <v>1884.2333333333336</v>
      </c>
      <c r="E55" s="12">
        <v>1362.5</v>
      </c>
      <c r="F55" s="22">
        <f t="shared" si="4"/>
        <v>1.3829235474006119</v>
      </c>
      <c r="G55" s="32"/>
    </row>
    <row r="56" spans="1:7" x14ac:dyDescent="0.3">
      <c r="A56" s="20">
        <v>141</v>
      </c>
      <c r="B56" s="20" t="s">
        <v>122</v>
      </c>
      <c r="C56" s="31">
        <f t="shared" si="3"/>
        <v>1316.8283105022831</v>
      </c>
      <c r="D56" s="12">
        <v>1527.1833333333336</v>
      </c>
      <c r="E56" s="12">
        <v>992.33333333333314</v>
      </c>
      <c r="F56" s="22">
        <f t="shared" si="4"/>
        <v>1.5389821968424595</v>
      </c>
      <c r="G56" s="32"/>
    </row>
    <row r="57" spans="1:7" x14ac:dyDescent="0.3">
      <c r="A57" s="20">
        <v>143</v>
      </c>
      <c r="B57" s="20" t="s">
        <v>170</v>
      </c>
      <c r="C57" s="31">
        <f t="shared" si="3"/>
        <v>364.7390410958904</v>
      </c>
      <c r="D57" s="12">
        <v>451.56666666666666</v>
      </c>
      <c r="E57" s="12">
        <v>215.25</v>
      </c>
      <c r="F57" s="22">
        <f t="shared" si="4"/>
        <v>2.0978706929926441</v>
      </c>
      <c r="G57" s="32"/>
    </row>
    <row r="58" spans="1:7" x14ac:dyDescent="0.3">
      <c r="A58" s="20">
        <v>143</v>
      </c>
      <c r="B58" s="20" t="s">
        <v>174</v>
      </c>
      <c r="C58" s="31">
        <f t="shared" si="3"/>
        <v>305.28082191780823</v>
      </c>
      <c r="D58" s="12">
        <v>361.5</v>
      </c>
      <c r="E58" s="12">
        <v>214.5</v>
      </c>
      <c r="F58" s="22">
        <f t="shared" si="4"/>
        <v>1.6853146853146854</v>
      </c>
      <c r="G58" s="32"/>
    </row>
    <row r="59" spans="1:7" x14ac:dyDescent="0.3">
      <c r="A59" s="20">
        <v>145</v>
      </c>
      <c r="B59" s="20" t="s">
        <v>152</v>
      </c>
      <c r="C59" s="31">
        <f t="shared" si="3"/>
        <v>642.78858447488585</v>
      </c>
      <c r="D59" s="12">
        <v>648.4666666666667</v>
      </c>
      <c r="E59" s="12">
        <v>686.83333333333337</v>
      </c>
      <c r="F59" s="22">
        <f t="shared" si="4"/>
        <v>0.94413977190002429</v>
      </c>
      <c r="G59" s="32"/>
    </row>
    <row r="60" spans="1:7" x14ac:dyDescent="0.3">
      <c r="A60" s="20">
        <v>145</v>
      </c>
      <c r="B60" s="20" t="s">
        <v>161</v>
      </c>
      <c r="C60" s="31">
        <f t="shared" si="3"/>
        <v>463.41598173515979</v>
      </c>
      <c r="D60" s="12">
        <v>443.23333333333329</v>
      </c>
      <c r="E60" s="12">
        <v>545.83333333333337</v>
      </c>
      <c r="F60" s="22">
        <f t="shared" si="4"/>
        <v>0.81203053435114492</v>
      </c>
      <c r="G60" s="32"/>
    </row>
    <row r="61" spans="1:7" x14ac:dyDescent="0.3">
      <c r="A61" s="20">
        <v>150</v>
      </c>
      <c r="B61" s="20" t="s">
        <v>146</v>
      </c>
      <c r="C61" s="31">
        <f t="shared" si="3"/>
        <v>741.64383561643831</v>
      </c>
      <c r="D61" s="12">
        <v>903.66666666666663</v>
      </c>
      <c r="E61" s="12">
        <v>468</v>
      </c>
      <c r="F61" s="22">
        <f t="shared" si="4"/>
        <v>1.9309116809116809</v>
      </c>
      <c r="G61" s="32"/>
    </row>
    <row r="62" spans="1:7" x14ac:dyDescent="0.3">
      <c r="A62" s="20">
        <v>150</v>
      </c>
      <c r="B62" s="20" t="s">
        <v>148</v>
      </c>
      <c r="C62" s="31">
        <f t="shared" si="3"/>
        <v>676.40844748858444</v>
      </c>
      <c r="D62" s="12">
        <v>793.63333333333333</v>
      </c>
      <c r="E62" s="12">
        <v>490.58333333333331</v>
      </c>
      <c r="F62" s="22">
        <f t="shared" si="4"/>
        <v>1.6177339901477834</v>
      </c>
      <c r="G62" s="32"/>
    </row>
    <row r="63" spans="1:7" x14ac:dyDescent="0.3">
      <c r="A63" s="20">
        <v>150</v>
      </c>
      <c r="B63" s="20" t="s">
        <v>157</v>
      </c>
      <c r="C63" s="31">
        <f t="shared" si="3"/>
        <v>538.89246575342463</v>
      </c>
      <c r="D63" s="12">
        <v>613.88333333333333</v>
      </c>
      <c r="E63" s="12">
        <v>429.25</v>
      </c>
      <c r="F63" s="22">
        <f t="shared" si="4"/>
        <v>1.4301300718307124</v>
      </c>
      <c r="G63" s="32"/>
    </row>
    <row r="64" spans="1:7" x14ac:dyDescent="0.3">
      <c r="A64" s="20">
        <v>150</v>
      </c>
      <c r="B64" s="20" t="s">
        <v>165</v>
      </c>
      <c r="C64" s="31">
        <f t="shared" si="3"/>
        <v>400.75890410958903</v>
      </c>
      <c r="D64" s="12">
        <v>471.9666666666667</v>
      </c>
      <c r="E64" s="12">
        <v>287</v>
      </c>
      <c r="F64" s="22">
        <f t="shared" si="4"/>
        <v>1.6444831591173055</v>
      </c>
      <c r="G64" s="32"/>
    </row>
    <row r="65" spans="1:7" x14ac:dyDescent="0.3">
      <c r="A65" s="20">
        <v>150</v>
      </c>
      <c r="B65" s="20" t="s">
        <v>168</v>
      </c>
      <c r="C65" s="31">
        <f t="shared" si="3"/>
        <v>374.67328767123286</v>
      </c>
      <c r="D65" s="12">
        <v>429.3</v>
      </c>
      <c r="E65" s="12">
        <v>293.25</v>
      </c>
      <c r="F65" s="22">
        <f t="shared" si="4"/>
        <v>1.4639386189258312</v>
      </c>
      <c r="G65" s="32"/>
    </row>
    <row r="66" spans="1:7" x14ac:dyDescent="0.3">
      <c r="A66" s="20">
        <v>151</v>
      </c>
      <c r="B66" s="20" t="s">
        <v>187</v>
      </c>
      <c r="C66" s="31">
        <f t="shared" si="3"/>
        <v>135.95404435746903</v>
      </c>
      <c r="D66" s="34">
        <v>140.01666666666668</v>
      </c>
      <c r="E66" s="34">
        <v>139.29761904761907</v>
      </c>
      <c r="F66" s="22">
        <f t="shared" si="4"/>
        <v>1.0051619519699171</v>
      </c>
      <c r="G66" s="32"/>
    </row>
    <row r="67" spans="1:7" x14ac:dyDescent="0.3">
      <c r="A67" s="20">
        <v>151</v>
      </c>
      <c r="B67" s="20" t="s">
        <v>188</v>
      </c>
      <c r="C67" s="31">
        <f t="shared" si="3"/>
        <v>29.999771689497717</v>
      </c>
      <c r="D67" s="34">
        <v>31.05</v>
      </c>
      <c r="E67" s="34">
        <v>30.416666666666664</v>
      </c>
      <c r="F67" s="22">
        <f t="shared" si="4"/>
        <v>1.0208219178082192</v>
      </c>
      <c r="G67" s="32"/>
    </row>
    <row r="68" spans="1:7" x14ac:dyDescent="0.3">
      <c r="A68" s="20">
        <v>152</v>
      </c>
      <c r="B68" s="20" t="s">
        <v>169</v>
      </c>
      <c r="C68" s="31">
        <f t="shared" si="3"/>
        <v>370.7874429223744</v>
      </c>
      <c r="D68" s="12">
        <v>408.2166666666667</v>
      </c>
      <c r="E68" s="12">
        <v>324.91666666666663</v>
      </c>
      <c r="F68" s="22">
        <f t="shared" si="4"/>
        <v>1.2563734290843809</v>
      </c>
      <c r="G68" s="32"/>
    </row>
    <row r="69" spans="1:7" x14ac:dyDescent="0.3">
      <c r="A69" s="20">
        <v>152</v>
      </c>
      <c r="B69" s="20" t="s">
        <v>178</v>
      </c>
      <c r="C69" s="31">
        <f t="shared" ref="C69:C71" si="5">(D69*240+E69*115)/365</f>
        <v>268.25776255707763</v>
      </c>
      <c r="D69" s="12">
        <v>290.3</v>
      </c>
      <c r="E69" s="12">
        <v>245.58333333333334</v>
      </c>
      <c r="F69" s="22">
        <f t="shared" si="4"/>
        <v>1.1820834747200544</v>
      </c>
      <c r="G69" s="32"/>
    </row>
    <row r="70" spans="1:7" x14ac:dyDescent="0.3">
      <c r="A70" s="20">
        <v>152</v>
      </c>
      <c r="B70" s="20" t="s">
        <v>181</v>
      </c>
      <c r="C70" s="31">
        <f t="shared" si="5"/>
        <v>223.90502283105022</v>
      </c>
      <c r="D70" s="12">
        <v>238.29999999999998</v>
      </c>
      <c r="E70" s="12">
        <v>213.33333333333331</v>
      </c>
      <c r="F70" s="22">
        <f t="shared" si="4"/>
        <v>1.1170312499999999</v>
      </c>
      <c r="G70" s="32"/>
    </row>
    <row r="71" spans="1:7" x14ac:dyDescent="0.3">
      <c r="A71" s="20">
        <v>153</v>
      </c>
      <c r="B71" s="20" t="s">
        <v>184</v>
      </c>
      <c r="C71" s="31">
        <f t="shared" si="5"/>
        <v>150.94246575342467</v>
      </c>
      <c r="D71" s="12">
        <v>209.43333333333334</v>
      </c>
      <c r="E71" s="12">
        <v>42</v>
      </c>
      <c r="F71" s="22">
        <f t="shared" si="4"/>
        <v>4.9865079365079366</v>
      </c>
      <c r="G71" s="32"/>
    </row>
    <row r="72" spans="1:7" x14ac:dyDescent="0.3">
      <c r="A72" s="20">
        <v>153</v>
      </c>
      <c r="B72" s="20" t="s">
        <v>192</v>
      </c>
      <c r="G72" s="32"/>
    </row>
    <row r="73" spans="1:7" x14ac:dyDescent="0.3">
      <c r="A73" s="20">
        <v>153</v>
      </c>
      <c r="B73" s="20" t="s">
        <v>193</v>
      </c>
      <c r="G73" s="32"/>
    </row>
    <row r="74" spans="1:7" x14ac:dyDescent="0.3">
      <c r="A74" s="20">
        <v>154</v>
      </c>
      <c r="B74" s="20" t="s">
        <v>180</v>
      </c>
      <c r="C74" s="31">
        <f t="shared" ref="C74:C105" si="6">(D74*240+E74*115)/365</f>
        <v>244.01027397260273</v>
      </c>
      <c r="D74" s="12">
        <v>270.83333333333337</v>
      </c>
      <c r="E74" s="12">
        <v>209.25</v>
      </c>
      <c r="F74" s="22">
        <f t="shared" ref="F74:F105" si="7">D74/E74</f>
        <v>1.2943050577459181</v>
      </c>
      <c r="G74" s="32"/>
    </row>
    <row r="75" spans="1:7" x14ac:dyDescent="0.3">
      <c r="A75" s="20">
        <v>160</v>
      </c>
      <c r="B75" s="20" t="s">
        <v>123</v>
      </c>
      <c r="C75" s="31">
        <f t="shared" si="6"/>
        <v>1291.1538812785391</v>
      </c>
      <c r="D75" s="12">
        <v>1526.5500000000002</v>
      </c>
      <c r="E75" s="12">
        <v>912.16666666666663</v>
      </c>
      <c r="F75" s="22">
        <f t="shared" si="7"/>
        <v>1.6735428467019919</v>
      </c>
      <c r="G75" s="32"/>
    </row>
    <row r="76" spans="1:7" x14ac:dyDescent="0.3">
      <c r="A76" s="20">
        <v>160</v>
      </c>
      <c r="B76" s="20" t="s">
        <v>131</v>
      </c>
      <c r="C76" s="31">
        <f t="shared" si="6"/>
        <v>1079.3705479452053</v>
      </c>
      <c r="D76" s="12">
        <v>1273.1833333333332</v>
      </c>
      <c r="E76" s="12">
        <v>768.75</v>
      </c>
      <c r="F76" s="22">
        <f t="shared" si="7"/>
        <v>1.6561734417344172</v>
      </c>
      <c r="G76" s="32"/>
    </row>
    <row r="77" spans="1:7" x14ac:dyDescent="0.3">
      <c r="A77" s="20">
        <v>160</v>
      </c>
      <c r="B77" s="20" t="s">
        <v>149</v>
      </c>
      <c r="C77" s="31">
        <f t="shared" si="6"/>
        <v>651.62625570776254</v>
      </c>
      <c r="D77" s="12">
        <v>825.18333333333339</v>
      </c>
      <c r="E77" s="12">
        <v>346.08333333333331</v>
      </c>
      <c r="F77" s="22">
        <f t="shared" si="7"/>
        <v>2.3843486636166631</v>
      </c>
      <c r="G77" s="32"/>
    </row>
    <row r="78" spans="1:7" x14ac:dyDescent="0.3">
      <c r="A78" s="20">
        <v>160</v>
      </c>
      <c r="B78" s="20" t="s">
        <v>158</v>
      </c>
      <c r="C78" s="31">
        <f t="shared" si="6"/>
        <v>529.17602739726021</v>
      </c>
      <c r="D78" s="12">
        <v>591.19999999999993</v>
      </c>
      <c r="E78" s="12">
        <v>445.74999999999994</v>
      </c>
      <c r="F78" s="22">
        <f t="shared" si="7"/>
        <v>1.32630398205272</v>
      </c>
      <c r="G78" s="32"/>
    </row>
    <row r="79" spans="1:7" x14ac:dyDescent="0.3">
      <c r="A79" s="20">
        <v>160</v>
      </c>
      <c r="B79" s="20" t="s">
        <v>163</v>
      </c>
      <c r="C79" s="31">
        <f t="shared" si="6"/>
        <v>427.77808219178081</v>
      </c>
      <c r="D79" s="12">
        <v>477.6</v>
      </c>
      <c r="E79" s="12">
        <v>361</v>
      </c>
      <c r="F79" s="22">
        <f t="shared" si="7"/>
        <v>1.3229916897506926</v>
      </c>
      <c r="G79" s="32"/>
    </row>
    <row r="80" spans="1:7" x14ac:dyDescent="0.3">
      <c r="A80" s="20">
        <v>160</v>
      </c>
      <c r="B80" s="20" t="s">
        <v>173</v>
      </c>
      <c r="C80" s="31">
        <f t="shared" si="6"/>
        <v>309.02305936073066</v>
      </c>
      <c r="D80" s="12">
        <v>389.03333333333342</v>
      </c>
      <c r="E80" s="12">
        <v>168.91666666666671</v>
      </c>
      <c r="F80" s="22">
        <f t="shared" si="7"/>
        <v>2.3031080414405523</v>
      </c>
      <c r="G80" s="32"/>
    </row>
    <row r="81" spans="1:7" x14ac:dyDescent="0.3">
      <c r="A81" s="20">
        <v>162</v>
      </c>
      <c r="B81" s="20" t="s">
        <v>140</v>
      </c>
      <c r="C81" s="31">
        <f t="shared" si="6"/>
        <v>907.06232876712318</v>
      </c>
      <c r="D81" s="12">
        <v>1147.9333333333332</v>
      </c>
      <c r="E81" s="12">
        <v>483.25</v>
      </c>
      <c r="F81" s="22">
        <f t="shared" si="7"/>
        <v>2.3754440420762197</v>
      </c>
      <c r="G81" s="32"/>
    </row>
    <row r="82" spans="1:7" x14ac:dyDescent="0.3">
      <c r="A82" s="20">
        <v>162</v>
      </c>
      <c r="B82" s="20" t="s">
        <v>171</v>
      </c>
      <c r="C82" s="31">
        <f t="shared" si="6"/>
        <v>364.94680365296807</v>
      </c>
      <c r="D82" s="12">
        <v>438.06666666666672</v>
      </c>
      <c r="E82" s="12">
        <v>244.08333333333334</v>
      </c>
      <c r="F82" s="22">
        <f t="shared" si="7"/>
        <v>1.7947422328439742</v>
      </c>
      <c r="G82" s="32"/>
    </row>
    <row r="83" spans="1:7" x14ac:dyDescent="0.3">
      <c r="A83" s="20">
        <v>162</v>
      </c>
      <c r="B83" s="20" t="s">
        <v>189</v>
      </c>
      <c r="C83" s="31">
        <f t="shared" si="6"/>
        <v>111.4780821917808</v>
      </c>
      <c r="D83" s="12">
        <v>130.96666666666664</v>
      </c>
      <c r="E83" s="12">
        <v>80.5</v>
      </c>
      <c r="F83" s="22">
        <f t="shared" si="7"/>
        <v>1.6269151138716353</v>
      </c>
      <c r="G83" s="32"/>
    </row>
    <row r="84" spans="1:7" x14ac:dyDescent="0.3">
      <c r="A84" s="20">
        <v>170</v>
      </c>
      <c r="B84" s="20" t="s">
        <v>102</v>
      </c>
      <c r="C84" s="31">
        <f t="shared" si="6"/>
        <v>1940.9397260273972</v>
      </c>
      <c r="D84" s="12">
        <v>2389.7833333333333</v>
      </c>
      <c r="E84" s="12">
        <v>1172.9999999999998</v>
      </c>
      <c r="F84" s="22">
        <f t="shared" si="7"/>
        <v>2.0373259448707022</v>
      </c>
      <c r="G84" s="32"/>
    </row>
    <row r="85" spans="1:7" x14ac:dyDescent="0.3">
      <c r="A85" s="20">
        <v>170</v>
      </c>
      <c r="B85" s="20" t="s">
        <v>105</v>
      </c>
      <c r="C85" s="31">
        <f t="shared" si="6"/>
        <v>1794.4351598173521</v>
      </c>
      <c r="D85" s="12">
        <v>2225.0333333333338</v>
      </c>
      <c r="E85" s="12">
        <v>1051.8333333333335</v>
      </c>
      <c r="F85" s="22">
        <f t="shared" si="7"/>
        <v>2.1153858342576455</v>
      </c>
      <c r="G85" s="32"/>
    </row>
    <row r="86" spans="1:7" x14ac:dyDescent="0.3">
      <c r="A86" s="20">
        <v>170</v>
      </c>
      <c r="B86" s="20" t="s">
        <v>126</v>
      </c>
      <c r="C86" s="31">
        <f t="shared" si="6"/>
        <v>1237.5205479452054</v>
      </c>
      <c r="D86" s="12">
        <v>1488.6666666666665</v>
      </c>
      <c r="E86" s="12">
        <v>821</v>
      </c>
      <c r="F86" s="22">
        <f t="shared" si="7"/>
        <v>1.813235891189606</v>
      </c>
      <c r="G86" s="32"/>
    </row>
    <row r="87" spans="1:7" x14ac:dyDescent="0.3">
      <c r="A87" s="20">
        <v>170</v>
      </c>
      <c r="B87" s="20" t="s">
        <v>151</v>
      </c>
      <c r="C87" s="31">
        <f t="shared" si="6"/>
        <v>647.32899543379006</v>
      </c>
      <c r="D87" s="12">
        <v>683.28333333333342</v>
      </c>
      <c r="E87" s="12">
        <v>628.58333333333337</v>
      </c>
      <c r="F87" s="22">
        <f t="shared" si="7"/>
        <v>1.0870210791462283</v>
      </c>
      <c r="G87" s="32"/>
    </row>
    <row r="88" spans="1:7" x14ac:dyDescent="0.3">
      <c r="A88" s="20">
        <v>171</v>
      </c>
      <c r="B88" s="20" t="s">
        <v>182</v>
      </c>
      <c r="C88" s="31">
        <f t="shared" si="6"/>
        <v>206.24109589041095</v>
      </c>
      <c r="D88" s="12">
        <v>234.11666666666667</v>
      </c>
      <c r="E88" s="12">
        <v>166</v>
      </c>
      <c r="F88" s="22">
        <f t="shared" si="7"/>
        <v>1.4103413654618475</v>
      </c>
      <c r="G88" s="32"/>
    </row>
    <row r="89" spans="1:7" x14ac:dyDescent="0.3">
      <c r="A89" s="20">
        <v>172</v>
      </c>
      <c r="B89" s="20" t="s">
        <v>106</v>
      </c>
      <c r="C89" s="31">
        <f t="shared" si="6"/>
        <v>1786.7808219178082</v>
      </c>
      <c r="D89" s="12">
        <v>2069.083333333333</v>
      </c>
      <c r="E89" s="12">
        <v>1353</v>
      </c>
      <c r="F89" s="22">
        <f t="shared" si="7"/>
        <v>1.5292559743779253</v>
      </c>
      <c r="G89" s="32"/>
    </row>
    <row r="90" spans="1:7" x14ac:dyDescent="0.3">
      <c r="A90" s="20">
        <v>172</v>
      </c>
      <c r="B90" s="20" t="s">
        <v>125</v>
      </c>
      <c r="C90" s="31">
        <f t="shared" si="6"/>
        <v>1289.2328767123288</v>
      </c>
      <c r="D90" s="12">
        <v>1453.75</v>
      </c>
      <c r="E90" s="12">
        <v>1058</v>
      </c>
      <c r="F90" s="22">
        <f t="shared" si="7"/>
        <v>1.3740548204158791</v>
      </c>
      <c r="G90" s="32"/>
    </row>
    <row r="91" spans="1:7" x14ac:dyDescent="0.3">
      <c r="A91" s="20">
        <v>172</v>
      </c>
      <c r="B91" s="20" t="s">
        <v>172</v>
      </c>
      <c r="C91" s="31">
        <f t="shared" si="6"/>
        <v>330.13150684931509</v>
      </c>
      <c r="D91" s="12">
        <v>347.7833333333333</v>
      </c>
      <c r="E91" s="12">
        <v>322</v>
      </c>
      <c r="F91" s="22">
        <f t="shared" si="7"/>
        <v>1.0800724637681158</v>
      </c>
      <c r="G91" s="32"/>
    </row>
    <row r="92" spans="1:7" x14ac:dyDescent="0.3">
      <c r="A92" s="20">
        <v>173</v>
      </c>
      <c r="B92" s="20" t="s">
        <v>109</v>
      </c>
      <c r="C92" s="31">
        <f t="shared" si="6"/>
        <v>1759.5150684931507</v>
      </c>
      <c r="D92" s="12">
        <v>2027.6166666666668</v>
      </c>
      <c r="E92" s="12">
        <v>1353</v>
      </c>
      <c r="F92" s="22">
        <f t="shared" si="7"/>
        <v>1.4986080315348609</v>
      </c>
      <c r="G92" s="32"/>
    </row>
    <row r="93" spans="1:7" x14ac:dyDescent="0.3">
      <c r="A93" s="20">
        <v>173</v>
      </c>
      <c r="B93" s="20" t="s">
        <v>132</v>
      </c>
      <c r="C93" s="31">
        <f t="shared" si="6"/>
        <v>1078.6639269406394</v>
      </c>
      <c r="D93" s="12">
        <v>1234.9333333333334</v>
      </c>
      <c r="E93" s="12">
        <v>846.33333333333337</v>
      </c>
      <c r="F93" s="22">
        <f t="shared" si="7"/>
        <v>1.459157148483655</v>
      </c>
      <c r="G93" s="32"/>
    </row>
    <row r="94" spans="1:7" x14ac:dyDescent="0.3">
      <c r="A94" s="20">
        <v>173</v>
      </c>
      <c r="B94" s="20" t="s">
        <v>153</v>
      </c>
      <c r="C94" s="31">
        <f t="shared" si="6"/>
        <v>588.7246575342466</v>
      </c>
      <c r="D94" s="12">
        <v>635.88333333333333</v>
      </c>
      <c r="E94" s="12">
        <v>541.50000000000011</v>
      </c>
      <c r="F94" s="22">
        <f t="shared" si="7"/>
        <v>1.1742997845490917</v>
      </c>
      <c r="G94" s="32"/>
    </row>
    <row r="95" spans="1:7" x14ac:dyDescent="0.3">
      <c r="A95" s="20">
        <v>173</v>
      </c>
      <c r="B95" s="20" t="s">
        <v>176</v>
      </c>
      <c r="C95" s="31">
        <f t="shared" si="6"/>
        <v>278.11506849315066</v>
      </c>
      <c r="D95" s="12">
        <v>271.55</v>
      </c>
      <c r="E95" s="12">
        <v>315.99999999999994</v>
      </c>
      <c r="F95" s="22">
        <f t="shared" si="7"/>
        <v>0.85933544303797482</v>
      </c>
      <c r="G95" s="32"/>
    </row>
    <row r="96" spans="1:7" x14ac:dyDescent="0.3">
      <c r="A96" s="20">
        <v>173</v>
      </c>
      <c r="B96" s="20" t="s">
        <v>186</v>
      </c>
      <c r="C96" s="31">
        <f t="shared" si="6"/>
        <v>151.25890410958905</v>
      </c>
      <c r="D96" s="12">
        <v>133.96666666666667</v>
      </c>
      <c r="E96" s="12">
        <v>200.5</v>
      </c>
      <c r="F96" s="22">
        <f t="shared" si="7"/>
        <v>0.66816292601828764</v>
      </c>
      <c r="G96" s="32"/>
    </row>
    <row r="97" spans="1:12" x14ac:dyDescent="0.3">
      <c r="A97" s="20">
        <v>174</v>
      </c>
      <c r="B97" s="20" t="s">
        <v>154</v>
      </c>
      <c r="C97" s="31">
        <f t="shared" si="6"/>
        <v>578.14063926940639</v>
      </c>
      <c r="D97" s="12">
        <v>704.19999999999993</v>
      </c>
      <c r="E97" s="12">
        <v>365.33333333333337</v>
      </c>
      <c r="F97" s="22">
        <f t="shared" si="7"/>
        <v>1.927554744525547</v>
      </c>
      <c r="G97" s="32"/>
    </row>
    <row r="98" spans="1:12" x14ac:dyDescent="0.3">
      <c r="A98" s="20">
        <v>174</v>
      </c>
      <c r="B98" s="20" t="s">
        <v>167</v>
      </c>
      <c r="C98" s="31">
        <f t="shared" si="6"/>
        <v>375.36940639269403</v>
      </c>
      <c r="D98" s="12">
        <v>450.68333333333328</v>
      </c>
      <c r="E98" s="12">
        <v>250.83333333333334</v>
      </c>
      <c r="F98" s="22">
        <f t="shared" si="7"/>
        <v>1.7967441860465114</v>
      </c>
      <c r="G98" s="32"/>
    </row>
    <row r="99" spans="1:12" x14ac:dyDescent="0.3">
      <c r="A99" s="20">
        <v>174</v>
      </c>
      <c r="B99" s="20" t="s">
        <v>190</v>
      </c>
      <c r="C99" s="31">
        <f t="shared" si="6"/>
        <v>95.118721461187207</v>
      </c>
      <c r="D99" s="12">
        <v>110</v>
      </c>
      <c r="E99" s="12">
        <v>72.333333333333329</v>
      </c>
      <c r="F99" s="22">
        <f t="shared" si="7"/>
        <v>1.5207373271889402</v>
      </c>
      <c r="G99" s="32"/>
    </row>
    <row r="100" spans="1:12" x14ac:dyDescent="0.3">
      <c r="A100" s="20">
        <v>180</v>
      </c>
      <c r="B100" s="20" t="s">
        <v>69</v>
      </c>
      <c r="C100" s="31">
        <f t="shared" si="6"/>
        <v>6524.1036529680368</v>
      </c>
      <c r="D100" s="12">
        <v>7749.1333333333341</v>
      </c>
      <c r="E100" s="12">
        <v>4534.8333333333339</v>
      </c>
      <c r="F100" s="22">
        <f t="shared" si="7"/>
        <v>1.7088022345547429</v>
      </c>
      <c r="G100" s="32"/>
      <c r="J100" s="24"/>
      <c r="K100" s="33"/>
      <c r="L100" s="33"/>
    </row>
    <row r="101" spans="1:12" x14ac:dyDescent="0.3">
      <c r="A101" s="20">
        <v>180</v>
      </c>
      <c r="B101" s="20" t="s">
        <v>80</v>
      </c>
      <c r="C101" s="31">
        <f t="shared" si="6"/>
        <v>3204.3264840182637</v>
      </c>
      <c r="D101" s="12">
        <v>3910.9999999999986</v>
      </c>
      <c r="E101" s="12">
        <v>2008.1666666666665</v>
      </c>
      <c r="F101" s="22">
        <f t="shared" si="7"/>
        <v>1.9475475143165402</v>
      </c>
      <c r="G101" s="32"/>
    </row>
    <row r="102" spans="1:12" x14ac:dyDescent="0.3">
      <c r="A102" s="20">
        <v>180</v>
      </c>
      <c r="B102" s="20" t="s">
        <v>82</v>
      </c>
      <c r="C102" s="31">
        <f t="shared" si="6"/>
        <v>3151.1611872146118</v>
      </c>
      <c r="D102" s="12">
        <v>3765.6166666666663</v>
      </c>
      <c r="E102" s="12">
        <v>2142.8333333333335</v>
      </c>
      <c r="F102" s="22">
        <f t="shared" si="7"/>
        <v>1.7573073034144822</v>
      </c>
      <c r="G102" s="32"/>
    </row>
    <row r="103" spans="1:12" x14ac:dyDescent="0.3">
      <c r="A103" s="20">
        <v>180</v>
      </c>
      <c r="B103" s="20" t="s">
        <v>86</v>
      </c>
      <c r="C103" s="31">
        <f t="shared" si="6"/>
        <v>2768.5947488584475</v>
      </c>
      <c r="D103" s="12">
        <v>3402.4166666666665</v>
      </c>
      <c r="E103" s="12">
        <v>1686.5833333333335</v>
      </c>
      <c r="F103" s="22">
        <f t="shared" si="7"/>
        <v>2.0173427540886406</v>
      </c>
      <c r="G103" s="32"/>
    </row>
    <row r="104" spans="1:12" x14ac:dyDescent="0.3">
      <c r="A104" s="20">
        <v>180</v>
      </c>
      <c r="B104" s="20" t="s">
        <v>93</v>
      </c>
      <c r="C104" s="31">
        <f t="shared" si="6"/>
        <v>2359.4431506849314</v>
      </c>
      <c r="D104" s="12">
        <v>2821.5333333333333</v>
      </c>
      <c r="E104" s="12">
        <v>1600.25</v>
      </c>
      <c r="F104" s="22">
        <f t="shared" si="7"/>
        <v>1.763182836015206</v>
      </c>
      <c r="G104" s="32"/>
    </row>
    <row r="105" spans="1:12" x14ac:dyDescent="0.3">
      <c r="A105" s="20">
        <v>180</v>
      </c>
      <c r="B105" s="20" t="s">
        <v>94</v>
      </c>
      <c r="C105" s="31">
        <f t="shared" si="6"/>
        <v>2291.8308219178075</v>
      </c>
      <c r="D105" s="12">
        <v>2814.2999999999993</v>
      </c>
      <c r="E105" s="12">
        <v>1400.75</v>
      </c>
      <c r="F105" s="22">
        <f t="shared" si="7"/>
        <v>2.0091379618061747</v>
      </c>
      <c r="G105" s="32"/>
    </row>
    <row r="106" spans="1:12" x14ac:dyDescent="0.3">
      <c r="A106" s="20">
        <v>180</v>
      </c>
      <c r="B106" s="20" t="s">
        <v>95</v>
      </c>
      <c r="C106" s="31">
        <f t="shared" ref="C106:C137" si="8">(D106*240+E106*115)/365</f>
        <v>2212.137214611872</v>
      </c>
      <c r="D106" s="12">
        <v>2815.3666666666663</v>
      </c>
      <c r="E106" s="12">
        <v>1145.5833333333335</v>
      </c>
      <c r="F106" s="22">
        <f t="shared" ref="F106:F137" si="9">D106/E106</f>
        <v>2.4575834727576922</v>
      </c>
      <c r="G106" s="32"/>
    </row>
    <row r="107" spans="1:12" x14ac:dyDescent="0.3">
      <c r="A107" s="20">
        <v>180</v>
      </c>
      <c r="B107" s="20" t="s">
        <v>25</v>
      </c>
      <c r="C107" s="31">
        <f t="shared" si="8"/>
        <v>2195.6901826484018</v>
      </c>
      <c r="D107" s="12">
        <v>2575.7666666666669</v>
      </c>
      <c r="E107" s="12">
        <v>1593.4166666666665</v>
      </c>
      <c r="F107" s="22">
        <f t="shared" si="9"/>
        <v>1.6165054128968153</v>
      </c>
      <c r="G107" s="32"/>
    </row>
    <row r="108" spans="1:12" x14ac:dyDescent="0.3">
      <c r="A108" s="20">
        <v>180</v>
      </c>
      <c r="B108" s="20" t="s">
        <v>127</v>
      </c>
      <c r="C108" s="31">
        <f t="shared" si="8"/>
        <v>1203.8203196347031</v>
      </c>
      <c r="D108" s="12">
        <v>1539.5166666666667</v>
      </c>
      <c r="E108" s="12">
        <v>607.91666666666663</v>
      </c>
      <c r="F108" s="22">
        <f t="shared" si="9"/>
        <v>2.532446881425634</v>
      </c>
      <c r="G108" s="32"/>
    </row>
    <row r="109" spans="1:12" x14ac:dyDescent="0.3">
      <c r="A109" s="20">
        <v>180</v>
      </c>
      <c r="B109" s="20" t="s">
        <v>138</v>
      </c>
      <c r="C109" s="31">
        <f t="shared" si="8"/>
        <v>915.7422374429226</v>
      </c>
      <c r="D109" s="12">
        <v>1169.2000000000003</v>
      </c>
      <c r="E109" s="12">
        <v>466.41666666666669</v>
      </c>
      <c r="F109" s="22">
        <f t="shared" si="9"/>
        <v>2.5067714847239597</v>
      </c>
      <c r="G109" s="32"/>
    </row>
    <row r="110" spans="1:12" x14ac:dyDescent="0.3">
      <c r="A110" s="20">
        <v>180</v>
      </c>
      <c r="B110" s="20" t="s">
        <v>143</v>
      </c>
      <c r="C110" s="31">
        <f t="shared" si="8"/>
        <v>877.54178082191777</v>
      </c>
      <c r="D110" s="12">
        <v>1113.0999999999999</v>
      </c>
      <c r="E110" s="12">
        <v>462.25</v>
      </c>
      <c r="F110" s="22">
        <f t="shared" si="9"/>
        <v>2.4080043266630611</v>
      </c>
      <c r="G110" s="32"/>
    </row>
    <row r="111" spans="1:12" x14ac:dyDescent="0.3">
      <c r="A111" s="20">
        <v>181</v>
      </c>
      <c r="B111" s="20" t="s">
        <v>130</v>
      </c>
      <c r="C111" s="31">
        <f t="shared" si="8"/>
        <v>1096.7191780821918</v>
      </c>
      <c r="D111" s="12">
        <v>1162.1666666666667</v>
      </c>
      <c r="E111" s="12">
        <v>1055.5</v>
      </c>
      <c r="F111" s="22">
        <f t="shared" si="9"/>
        <v>1.1010579504184432</v>
      </c>
      <c r="G111" s="32"/>
    </row>
    <row r="112" spans="1:12" x14ac:dyDescent="0.3">
      <c r="A112" s="20">
        <v>181</v>
      </c>
      <c r="B112" s="20" t="s">
        <v>134</v>
      </c>
      <c r="C112" s="31">
        <f t="shared" si="8"/>
        <v>1006.3025114155251</v>
      </c>
      <c r="D112" s="12">
        <v>1065.6666666666667</v>
      </c>
      <c r="E112" s="12">
        <v>969.91666666666674</v>
      </c>
      <c r="F112" s="22">
        <f t="shared" si="9"/>
        <v>1.098719821290489</v>
      </c>
      <c r="G112" s="32"/>
    </row>
    <row r="113" spans="1:7" x14ac:dyDescent="0.3">
      <c r="A113" s="20">
        <v>181</v>
      </c>
      <c r="B113" s="20" t="s">
        <v>159</v>
      </c>
      <c r="C113" s="31">
        <f t="shared" si="8"/>
        <v>470.7860730593606</v>
      </c>
      <c r="D113" s="12">
        <v>532.26666666666654</v>
      </c>
      <c r="E113" s="12">
        <v>383.41666666666669</v>
      </c>
      <c r="F113" s="22">
        <f t="shared" si="9"/>
        <v>1.3882199521843073</v>
      </c>
      <c r="G113" s="32"/>
    </row>
    <row r="114" spans="1:7" x14ac:dyDescent="0.3">
      <c r="A114" s="20">
        <v>182</v>
      </c>
      <c r="B114" s="20" t="s">
        <v>195</v>
      </c>
      <c r="C114" s="31">
        <f t="shared" si="8"/>
        <v>2149.6138290932809</v>
      </c>
      <c r="D114" s="34">
        <v>1533.5714285714287</v>
      </c>
      <c r="E114" s="34">
        <v>3622.1904761904757</v>
      </c>
      <c r="F114" s="22">
        <f t="shared" si="9"/>
        <v>0.42338232587489821</v>
      </c>
      <c r="G114" s="32"/>
    </row>
    <row r="115" spans="1:7" x14ac:dyDescent="0.3">
      <c r="A115" s="20">
        <v>183</v>
      </c>
      <c r="B115" s="20" t="s">
        <v>196</v>
      </c>
      <c r="C115" s="31">
        <f t="shared" si="8"/>
        <v>2742.1562296151337</v>
      </c>
      <c r="D115" s="34">
        <v>1814.9047619047615</v>
      </c>
      <c r="E115" s="12">
        <v>4915.7380952380963</v>
      </c>
      <c r="F115" s="22">
        <f t="shared" si="9"/>
        <v>0.36920290030562658</v>
      </c>
      <c r="G115" s="32"/>
    </row>
    <row r="116" spans="1:7" x14ac:dyDescent="0.3">
      <c r="A116" s="20">
        <v>183</v>
      </c>
      <c r="B116" s="20" t="s">
        <v>197</v>
      </c>
      <c r="C116" s="31">
        <f t="shared" si="8"/>
        <v>3038.6833007175474</v>
      </c>
      <c r="D116" s="12">
        <v>2400.4047619047619</v>
      </c>
      <c r="E116" s="12">
        <v>4634.9761904761899</v>
      </c>
      <c r="F116" s="22">
        <f t="shared" si="9"/>
        <v>0.51788934036749568</v>
      </c>
      <c r="G116" s="32"/>
    </row>
    <row r="117" spans="1:7" x14ac:dyDescent="0.3">
      <c r="A117" s="20">
        <v>184</v>
      </c>
      <c r="B117" s="20" t="s">
        <v>198</v>
      </c>
      <c r="C117" s="31">
        <f t="shared" si="8"/>
        <v>2203.2625570776258</v>
      </c>
      <c r="D117" s="35">
        <v>1299.9047619047619</v>
      </c>
      <c r="E117" s="12">
        <v>4280.1190476190486</v>
      </c>
      <c r="F117" s="22">
        <f t="shared" si="9"/>
        <v>0.30370761827942028</v>
      </c>
      <c r="G117" s="32"/>
    </row>
    <row r="118" spans="1:7" x14ac:dyDescent="0.3">
      <c r="A118" s="20">
        <v>185</v>
      </c>
      <c r="B118" s="20" t="s">
        <v>99</v>
      </c>
      <c r="C118" s="31">
        <f t="shared" si="8"/>
        <v>2130.1205479452055</v>
      </c>
      <c r="D118" s="12">
        <v>2475.7666666666664</v>
      </c>
      <c r="E118" s="12">
        <v>1594</v>
      </c>
      <c r="F118" s="22">
        <f t="shared" si="9"/>
        <v>1.5531785863655372</v>
      </c>
      <c r="G118" s="32"/>
    </row>
    <row r="119" spans="1:7" x14ac:dyDescent="0.3">
      <c r="A119" s="20">
        <v>185</v>
      </c>
      <c r="B119" s="20" t="s">
        <v>104</v>
      </c>
      <c r="C119" s="31">
        <f t="shared" si="8"/>
        <v>1851.418493150685</v>
      </c>
      <c r="D119" s="12">
        <v>2182.6</v>
      </c>
      <c r="E119" s="12">
        <v>1321.25</v>
      </c>
      <c r="F119" s="22">
        <f t="shared" si="9"/>
        <v>1.6519205298013244</v>
      </c>
      <c r="G119" s="32"/>
    </row>
    <row r="120" spans="1:7" x14ac:dyDescent="0.3">
      <c r="A120" s="20">
        <v>185</v>
      </c>
      <c r="B120" s="20" t="s">
        <v>136</v>
      </c>
      <c r="C120" s="31">
        <f t="shared" si="8"/>
        <v>962.34315068493152</v>
      </c>
      <c r="D120" s="12">
        <v>1082.2666666666667</v>
      </c>
      <c r="E120" s="12">
        <v>795.75</v>
      </c>
      <c r="F120" s="22">
        <f t="shared" si="9"/>
        <v>1.3600586448842811</v>
      </c>
      <c r="G120" s="32"/>
    </row>
    <row r="121" spans="1:7" x14ac:dyDescent="0.3">
      <c r="A121" s="20">
        <v>185</v>
      </c>
      <c r="B121" s="20" t="s">
        <v>164</v>
      </c>
      <c r="C121" s="31">
        <f t="shared" si="8"/>
        <v>411.35799086757987</v>
      </c>
      <c r="D121" s="12">
        <v>411.09999999999997</v>
      </c>
      <c r="E121" s="12">
        <v>447.66666666666663</v>
      </c>
      <c r="F121" s="22">
        <f t="shared" si="9"/>
        <v>0.9183172002978407</v>
      </c>
      <c r="G121" s="32"/>
    </row>
    <row r="122" spans="1:7" x14ac:dyDescent="0.3">
      <c r="A122" s="20">
        <v>188</v>
      </c>
      <c r="B122" s="20" t="s">
        <v>74</v>
      </c>
      <c r="C122" s="31">
        <f t="shared" si="8"/>
        <v>5238.6399543379002</v>
      </c>
      <c r="D122" s="12">
        <v>6198.9333333333343</v>
      </c>
      <c r="E122" s="12">
        <v>3690.0833333333339</v>
      </c>
      <c r="F122" s="22">
        <f t="shared" si="9"/>
        <v>1.679889794720083</v>
      </c>
      <c r="G122" s="32"/>
    </row>
    <row r="123" spans="1:7" x14ac:dyDescent="0.3">
      <c r="A123" s="20">
        <v>188</v>
      </c>
      <c r="B123" s="20" t="s">
        <v>78</v>
      </c>
      <c r="C123" s="31">
        <f t="shared" si="8"/>
        <v>3346.645433789954</v>
      </c>
      <c r="D123" s="12">
        <v>4167.7333333333327</v>
      </c>
      <c r="E123" s="12">
        <v>1924.0833333333335</v>
      </c>
      <c r="F123" s="22">
        <f t="shared" si="9"/>
        <v>2.1660877474121869</v>
      </c>
      <c r="G123" s="32"/>
    </row>
    <row r="124" spans="1:7" x14ac:dyDescent="0.3">
      <c r="A124" s="20">
        <v>188</v>
      </c>
      <c r="B124" s="20" t="s">
        <v>91</v>
      </c>
      <c r="C124" s="31">
        <f t="shared" si="8"/>
        <v>2375.1100456621002</v>
      </c>
      <c r="D124" s="12">
        <v>2979.5666666666666</v>
      </c>
      <c r="E124" s="12">
        <v>1320.1666666666665</v>
      </c>
      <c r="F124" s="22">
        <f t="shared" si="9"/>
        <v>2.256962504734251</v>
      </c>
      <c r="G124" s="32"/>
    </row>
    <row r="125" spans="1:7" x14ac:dyDescent="0.3">
      <c r="A125" s="20">
        <v>190</v>
      </c>
      <c r="B125" s="20" t="s">
        <v>85</v>
      </c>
      <c r="C125" s="31">
        <f t="shared" si="8"/>
        <v>2799.2550228310502</v>
      </c>
      <c r="D125" s="12">
        <v>3345.0666666666662</v>
      </c>
      <c r="E125" s="12">
        <v>1903.5833333333335</v>
      </c>
      <c r="F125" s="22">
        <f t="shared" si="9"/>
        <v>1.7572472967648729</v>
      </c>
      <c r="G125" s="32"/>
    </row>
    <row r="126" spans="1:7" x14ac:dyDescent="0.3">
      <c r="A126" s="20">
        <v>190</v>
      </c>
      <c r="B126" s="20" t="s">
        <v>90</v>
      </c>
      <c r="C126" s="31">
        <f t="shared" si="8"/>
        <v>2409.6842465753421</v>
      </c>
      <c r="D126" s="12">
        <v>2864.3999999999996</v>
      </c>
      <c r="E126" s="12">
        <v>1670.25</v>
      </c>
      <c r="F126" s="22">
        <f t="shared" si="9"/>
        <v>1.7149528513695553</v>
      </c>
      <c r="G126" s="32"/>
    </row>
    <row r="127" spans="1:7" x14ac:dyDescent="0.3">
      <c r="A127" s="20">
        <v>190</v>
      </c>
      <c r="B127" s="20" t="s">
        <v>97</v>
      </c>
      <c r="C127" s="31">
        <f t="shared" si="8"/>
        <v>2166.0479452054797</v>
      </c>
      <c r="D127" s="12">
        <v>2612.5833333333335</v>
      </c>
      <c r="E127" s="12">
        <v>1422.5</v>
      </c>
      <c r="F127" s="22">
        <f t="shared" si="9"/>
        <v>1.8366139425893382</v>
      </c>
      <c r="G127" s="32"/>
    </row>
    <row r="128" spans="1:7" x14ac:dyDescent="0.3">
      <c r="A128" s="20">
        <v>190</v>
      </c>
      <c r="B128" s="20" t="s">
        <v>141</v>
      </c>
      <c r="C128" s="31">
        <f t="shared" si="8"/>
        <v>912.15799086757977</v>
      </c>
      <c r="D128" s="12">
        <v>1086.4833333333331</v>
      </c>
      <c r="E128" s="12">
        <v>627.66666666666674</v>
      </c>
      <c r="F128" s="22">
        <f t="shared" si="9"/>
        <v>1.7309877854487514</v>
      </c>
      <c r="G128" s="32"/>
    </row>
    <row r="129" spans="1:7" x14ac:dyDescent="0.3">
      <c r="A129" s="20">
        <v>191</v>
      </c>
      <c r="B129" s="20" t="s">
        <v>116</v>
      </c>
      <c r="C129" s="31">
        <f t="shared" si="8"/>
        <v>1416.2075342465753</v>
      </c>
      <c r="D129" s="12">
        <v>1762.2166666666665</v>
      </c>
      <c r="E129" s="12">
        <v>817.25</v>
      </c>
      <c r="F129" s="22">
        <f t="shared" si="9"/>
        <v>2.1562761292954011</v>
      </c>
      <c r="G129" s="32"/>
    </row>
    <row r="130" spans="1:7" x14ac:dyDescent="0.3">
      <c r="A130" s="20">
        <v>191</v>
      </c>
      <c r="B130" s="20" t="s">
        <v>135</v>
      </c>
      <c r="C130" s="31">
        <f t="shared" si="8"/>
        <v>995.60525114155269</v>
      </c>
      <c r="D130" s="12">
        <v>1138.2833333333335</v>
      </c>
      <c r="E130" s="12">
        <v>784.41666666666663</v>
      </c>
      <c r="F130" s="22">
        <f t="shared" si="9"/>
        <v>1.4511207903962609</v>
      </c>
      <c r="G130" s="32"/>
    </row>
    <row r="131" spans="1:7" x14ac:dyDescent="0.3">
      <c r="A131" s="20">
        <v>191</v>
      </c>
      <c r="B131" s="20" t="s">
        <v>137</v>
      </c>
      <c r="C131" s="31">
        <f t="shared" si="8"/>
        <v>930.41392694063927</v>
      </c>
      <c r="D131" s="12">
        <v>1141.5999999999999</v>
      </c>
      <c r="E131" s="12">
        <v>570.58333333333326</v>
      </c>
      <c r="F131" s="22">
        <f t="shared" si="9"/>
        <v>2.0007594566963633</v>
      </c>
      <c r="G131" s="32"/>
    </row>
    <row r="132" spans="1:7" x14ac:dyDescent="0.3">
      <c r="A132" s="20">
        <v>191</v>
      </c>
      <c r="B132" s="20" t="s">
        <v>147</v>
      </c>
      <c r="C132" s="31">
        <f t="shared" si="8"/>
        <v>687.10913242009133</v>
      </c>
      <c r="D132" s="12">
        <v>892.68333333333339</v>
      </c>
      <c r="E132" s="12">
        <v>317.83333333333326</v>
      </c>
      <c r="F132" s="22">
        <f t="shared" si="9"/>
        <v>2.8086523335081286</v>
      </c>
      <c r="G132" s="32"/>
    </row>
    <row r="133" spans="1:7" x14ac:dyDescent="0.3">
      <c r="A133" s="20">
        <v>191</v>
      </c>
      <c r="B133" s="20" t="s">
        <v>185</v>
      </c>
      <c r="C133" s="31">
        <f t="shared" si="8"/>
        <v>152.1541095890411</v>
      </c>
      <c r="D133" s="12">
        <v>197.5</v>
      </c>
      <c r="E133" s="12">
        <v>70.75</v>
      </c>
      <c r="F133" s="22">
        <f t="shared" si="9"/>
        <v>2.7915194346289751</v>
      </c>
      <c r="G133" s="32"/>
    </row>
    <row r="134" spans="1:7" x14ac:dyDescent="0.3">
      <c r="A134" s="20">
        <v>193</v>
      </c>
      <c r="B134" s="20" t="s">
        <v>81</v>
      </c>
      <c r="C134" s="31">
        <f t="shared" si="8"/>
        <v>3199.3388127853877</v>
      </c>
      <c r="D134" s="12">
        <v>3806.3833333333328</v>
      </c>
      <c r="E134" s="12">
        <v>2210.6666666666665</v>
      </c>
      <c r="F134" s="22">
        <f t="shared" si="9"/>
        <v>1.7218259951749093</v>
      </c>
      <c r="G134" s="32"/>
    </row>
    <row r="135" spans="1:7" x14ac:dyDescent="0.3">
      <c r="A135" s="20">
        <v>193</v>
      </c>
      <c r="B135" s="20" t="s">
        <v>107</v>
      </c>
      <c r="C135" s="31">
        <f t="shared" si="8"/>
        <v>1774.6872146118719</v>
      </c>
      <c r="D135" s="12">
        <v>2097.25</v>
      </c>
      <c r="E135" s="12">
        <v>1255.8333333333333</v>
      </c>
      <c r="F135" s="22">
        <f t="shared" si="9"/>
        <v>1.6700066357000665</v>
      </c>
      <c r="G135" s="32"/>
    </row>
    <row r="136" spans="1:7" x14ac:dyDescent="0.3">
      <c r="A136" s="20">
        <v>193</v>
      </c>
      <c r="B136" s="20" t="s">
        <v>133</v>
      </c>
      <c r="C136" s="31">
        <f t="shared" si="8"/>
        <v>1014.5308219178081</v>
      </c>
      <c r="D136" s="12">
        <v>1160.9166666666665</v>
      </c>
      <c r="E136" s="12">
        <v>797.25</v>
      </c>
      <c r="F136" s="22">
        <f t="shared" si="9"/>
        <v>1.4561513536113722</v>
      </c>
      <c r="G136" s="32"/>
    </row>
    <row r="137" spans="1:7" x14ac:dyDescent="0.3">
      <c r="A137" s="20">
        <v>194</v>
      </c>
      <c r="B137" s="20" t="s">
        <v>121</v>
      </c>
      <c r="C137" s="31">
        <f t="shared" si="8"/>
        <v>1332.4440639269408</v>
      </c>
      <c r="D137" s="12">
        <v>1575.25</v>
      </c>
      <c r="E137" s="12">
        <v>941.58333333333337</v>
      </c>
      <c r="F137" s="22">
        <f t="shared" si="9"/>
        <v>1.6729799097265243</v>
      </c>
      <c r="G137" s="32"/>
    </row>
    <row r="138" spans="1:7" x14ac:dyDescent="0.3">
      <c r="A138" s="20">
        <v>196</v>
      </c>
      <c r="B138" s="20" t="s">
        <v>101</v>
      </c>
      <c r="C138" s="31">
        <f t="shared" ref="C138:C140" si="10">(D138*240+E138*115)/365</f>
        <v>1952.3260273972605</v>
      </c>
      <c r="D138" s="12">
        <v>2407.1000000000004</v>
      </c>
      <c r="E138" s="12">
        <v>1173</v>
      </c>
      <c r="F138" s="22">
        <f t="shared" ref="F138:F139" si="11">D138/E138</f>
        <v>2.0520886615515774</v>
      </c>
      <c r="G138" s="32"/>
    </row>
    <row r="139" spans="1:7" x14ac:dyDescent="0.3">
      <c r="A139" s="20">
        <v>196</v>
      </c>
      <c r="B139" s="20" t="s">
        <v>166</v>
      </c>
      <c r="C139" s="31">
        <f t="shared" si="10"/>
        <v>385.15022831050237</v>
      </c>
      <c r="D139" s="12">
        <v>483.76666666666677</v>
      </c>
      <c r="E139" s="12">
        <v>212.83333333333331</v>
      </c>
      <c r="F139" s="22">
        <f t="shared" si="11"/>
        <v>2.2729835552075182</v>
      </c>
      <c r="G139" s="32"/>
    </row>
    <row r="140" spans="1:7" x14ac:dyDescent="0.3">
      <c r="A140" s="20" t="s">
        <v>200</v>
      </c>
      <c r="B140" s="20" t="s">
        <v>201</v>
      </c>
      <c r="C140" s="31">
        <f t="shared" si="10"/>
        <v>21.152054794520549</v>
      </c>
      <c r="D140" s="12">
        <f>71/5</f>
        <v>14.2</v>
      </c>
      <c r="E140" s="12">
        <f>75/2</f>
        <v>37.5</v>
      </c>
      <c r="G140" s="32"/>
    </row>
    <row r="141" spans="1:7" x14ac:dyDescent="0.3">
      <c r="G141" s="32"/>
    </row>
    <row r="145" spans="3:4" x14ac:dyDescent="0.3">
      <c r="D145" s="13"/>
    </row>
    <row r="146" spans="3:4" x14ac:dyDescent="0.3">
      <c r="C146" s="36"/>
    </row>
    <row r="147" spans="3:4" x14ac:dyDescent="0.3">
      <c r="C147" s="36"/>
    </row>
    <row r="148" spans="3:4" x14ac:dyDescent="0.3">
      <c r="C148" s="36"/>
    </row>
  </sheetData>
  <autoFilter ref="A4:N140">
    <sortState ref="A5:L140">
      <sortCondition ref="A4:A140"/>
    </sortState>
  </autoFilter>
  <conditionalFormatting sqref="D33:D50 D52:D68 D6:D31 D70:D133 D135:D141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{EEF1F75D-8D6F-4FE0-AECD-E10B4C756DCC}</x14:id>
        </ext>
      </extLst>
    </cfRule>
  </conditionalFormatting>
  <conditionalFormatting sqref="E33:E50 E52:E68 E6:E31 E70:E133 E135:E141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{629D4E51-B4C9-426D-9E4F-E479535C44D8}</x14:id>
        </ext>
      </extLst>
    </cfRule>
  </conditionalFormatting>
  <conditionalFormatting sqref="F1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{E0DC5A0C-7718-4C06-9811-BEDF9D2E53D2}</x14:id>
        </ext>
      </extLst>
    </cfRule>
  </conditionalFormatting>
  <conditionalFormatting sqref="D32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{887DC40D-C15A-4691-803E-B18D81A9DC99}</x14:id>
        </ext>
      </extLst>
    </cfRule>
  </conditionalFormatting>
  <conditionalFormatting sqref="E32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{46965131-5C3C-4705-B3A4-EA9DE0CCA2F1}</x14:id>
        </ext>
      </extLst>
    </cfRule>
  </conditionalFormatting>
  <conditionalFormatting sqref="D19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{E2EBB88A-7A4E-45E2-BD69-485940C3836A}</x14:id>
        </ext>
      </extLst>
    </cfRule>
  </conditionalFormatting>
  <conditionalFormatting sqref="E19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{E61DC659-0705-472E-8459-59FE868FAC2F}</x14:id>
        </ext>
      </extLst>
    </cfRule>
  </conditionalFormatting>
  <conditionalFormatting sqref="D51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{6B45F788-3762-4201-BF9B-45665928EF13}</x14:id>
        </ext>
      </extLst>
    </cfRule>
  </conditionalFormatting>
  <conditionalFormatting sqref="E51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{458E5625-706B-4C05-AB8B-1B6388B4D8CC}</x14:id>
        </ext>
      </extLst>
    </cfRule>
  </conditionalFormatting>
  <conditionalFormatting sqref="D69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{C3F54DCA-EB73-4B32-A01F-F20B22F69248}</x14:id>
        </ext>
      </extLst>
    </cfRule>
  </conditionalFormatting>
  <conditionalFormatting sqref="E69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{CE8C9131-80BF-410F-A2FE-796CCE327586}</x14:id>
        </ext>
      </extLst>
    </cfRule>
  </conditionalFormatting>
  <conditionalFormatting sqref="D5:D133 D135:D141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{479978EB-3F03-4602-8664-4229CD248DE1}</x14:id>
        </ext>
      </extLst>
    </cfRule>
  </conditionalFormatting>
  <conditionalFormatting sqref="E5:E133 E135:E14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{3D8B3FB0-A42B-46C4-B870-6D57D1A995A9}</x14:id>
        </ext>
      </extLst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F1F75D-8D6F-4FE0-AECD-E10B4C756D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D33:D50 D52:D68 D6:D31 D70:D133 D135:D141</xm:sqref>
        </x14:conditionalFormatting>
        <x14:conditionalFormatting xmlns:xm="http://schemas.microsoft.com/office/excel/2006/main">
          <x14:cfRule type="dataBar" id="{629D4E51-B4C9-426D-9E4F-E479535C44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E33:E50 E52:E68 E6:E31 E70:E133 E135:E141</xm:sqref>
        </x14:conditionalFormatting>
        <x14:conditionalFormatting xmlns:xm="http://schemas.microsoft.com/office/excel/2006/main">
          <x14:cfRule type="dataBar" id="{E0DC5A0C-7718-4C06-9811-BEDF9D2E53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</xm:sqref>
        </x14:conditionalFormatting>
        <x14:conditionalFormatting xmlns:xm="http://schemas.microsoft.com/office/excel/2006/main">
          <x14:cfRule type="dataBar" id="{887DC40D-C15A-4691-803E-B18D81A9DC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D32</xm:sqref>
        </x14:conditionalFormatting>
        <x14:conditionalFormatting xmlns:xm="http://schemas.microsoft.com/office/excel/2006/main">
          <x14:cfRule type="dataBar" id="{46965131-5C3C-4705-B3A4-EA9DE0CCA2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E32</xm:sqref>
        </x14:conditionalFormatting>
        <x14:conditionalFormatting xmlns:xm="http://schemas.microsoft.com/office/excel/2006/main">
          <x14:cfRule type="dataBar" id="{E2EBB88A-7A4E-45E2-BD69-485940C383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D19</xm:sqref>
        </x14:conditionalFormatting>
        <x14:conditionalFormatting xmlns:xm="http://schemas.microsoft.com/office/excel/2006/main">
          <x14:cfRule type="dataBar" id="{E61DC659-0705-472E-8459-59FE868FAC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E19</xm:sqref>
        </x14:conditionalFormatting>
        <x14:conditionalFormatting xmlns:xm="http://schemas.microsoft.com/office/excel/2006/main">
          <x14:cfRule type="dataBar" id="{6B45F788-3762-4201-BF9B-45665928EF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D51</xm:sqref>
        </x14:conditionalFormatting>
        <x14:conditionalFormatting xmlns:xm="http://schemas.microsoft.com/office/excel/2006/main">
          <x14:cfRule type="dataBar" id="{458E5625-706B-4C05-AB8B-1B6388B4D8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E51</xm:sqref>
        </x14:conditionalFormatting>
        <x14:conditionalFormatting xmlns:xm="http://schemas.microsoft.com/office/excel/2006/main">
          <x14:cfRule type="dataBar" id="{C3F54DCA-EB73-4B32-A01F-F20B22F692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D69</xm:sqref>
        </x14:conditionalFormatting>
        <x14:conditionalFormatting xmlns:xm="http://schemas.microsoft.com/office/excel/2006/main">
          <x14:cfRule type="dataBar" id="{CE8C9131-80BF-410F-A2FE-796CCE3275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E69</xm:sqref>
        </x14:conditionalFormatting>
        <x14:conditionalFormatting xmlns:xm="http://schemas.microsoft.com/office/excel/2006/main">
          <x14:cfRule type="dataBar" id="{479978EB-3F03-4602-8664-4229CD248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D5:D133 D135:D141</xm:sqref>
        </x14:conditionalFormatting>
        <x14:conditionalFormatting xmlns:xm="http://schemas.microsoft.com/office/excel/2006/main">
          <x14:cfRule type="dataBar" id="{3D8B3FB0-A42B-46C4-B870-6D57D1A995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E5:E133 E135:E141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42" sqref="A42"/>
    </sheetView>
  </sheetViews>
  <sheetFormatPr defaultColWidth="9.140625" defaultRowHeight="16.5" x14ac:dyDescent="0.3"/>
  <cols>
    <col min="1" max="1" width="20.42578125" style="1" bestFit="1" customWidth="1"/>
    <col min="2" max="2" width="17.140625" style="1" bestFit="1" customWidth="1"/>
    <col min="3" max="3" width="9.140625" style="2"/>
    <col min="4" max="16384" width="9.140625" style="1"/>
  </cols>
  <sheetData>
    <row r="1" spans="1:10" x14ac:dyDescent="0.3">
      <c r="A1" s="1" t="s">
        <v>0</v>
      </c>
      <c r="H1" s="1" t="s">
        <v>1</v>
      </c>
    </row>
    <row r="2" spans="1:10" x14ac:dyDescent="0.3">
      <c r="A2" s="1" t="s">
        <v>2</v>
      </c>
      <c r="B2" s="3" t="s">
        <v>3</v>
      </c>
      <c r="C2" s="3"/>
      <c r="D2" s="4"/>
      <c r="E2" s="4"/>
      <c r="F2" s="4"/>
      <c r="G2" s="4"/>
      <c r="H2" s="4"/>
      <c r="I2" s="4"/>
    </row>
    <row r="3" spans="1:10" x14ac:dyDescent="0.3">
      <c r="C3" s="2" t="s">
        <v>4</v>
      </c>
      <c r="H3" s="1" t="s">
        <v>5</v>
      </c>
    </row>
    <row r="4" spans="1:10" x14ac:dyDescent="0.3">
      <c r="A4" s="5"/>
      <c r="B4" s="6" t="s">
        <v>6</v>
      </c>
      <c r="C4" s="6" t="s">
        <v>7</v>
      </c>
      <c r="D4" s="7" t="s">
        <v>8</v>
      </c>
      <c r="E4" s="7">
        <v>5</v>
      </c>
      <c r="F4" s="7">
        <v>6</v>
      </c>
      <c r="G4" s="7">
        <v>7</v>
      </c>
      <c r="H4" s="8" t="s">
        <v>9</v>
      </c>
      <c r="I4" s="8" t="s">
        <v>10</v>
      </c>
    </row>
    <row r="5" spans="1:10" x14ac:dyDescent="0.3">
      <c r="A5" s="9" t="s">
        <v>11</v>
      </c>
      <c r="B5" s="10" t="s">
        <v>12</v>
      </c>
      <c r="C5" s="11">
        <f>'[1]BA-Mgg'!D2</f>
        <v>4915.6673515981738</v>
      </c>
      <c r="D5" s="10">
        <f>'[1]BA-Mgg'!D3</f>
        <v>5246.1166666666677</v>
      </c>
      <c r="E5" s="10">
        <f>D5</f>
        <v>5246.1166666666677</v>
      </c>
      <c r="F5" s="10">
        <f>'[1]BA-Mgg'!C4</f>
        <v>4104.25</v>
      </c>
      <c r="G5" s="10">
        <f>F5</f>
        <v>4104.25</v>
      </c>
      <c r="H5" s="12">
        <v>6608.5</v>
      </c>
      <c r="I5" s="13">
        <f>C5/(C5+1.5*H5)</f>
        <v>0.33150316955898018</v>
      </c>
      <c r="J5" s="14"/>
    </row>
    <row r="6" spans="1:10" x14ac:dyDescent="0.3">
      <c r="A6" s="1" t="s">
        <v>13</v>
      </c>
      <c r="B6" s="14" t="s">
        <v>14</v>
      </c>
      <c r="C6" s="15">
        <v>15461.285714285714</v>
      </c>
      <c r="D6" s="14">
        <v>15819.25</v>
      </c>
      <c r="E6" s="14">
        <v>20572.5</v>
      </c>
      <c r="F6" s="14">
        <v>10499</v>
      </c>
      <c r="G6" s="14">
        <v>13880.5</v>
      </c>
      <c r="H6" s="14">
        <v>36115</v>
      </c>
      <c r="I6" s="13">
        <f t="shared" ref="I6:I41" si="0">C6/(C6+1.5*H6)</f>
        <v>0.22203712688729713</v>
      </c>
    </row>
    <row r="7" spans="1:10" x14ac:dyDescent="0.3">
      <c r="A7" s="1" t="s">
        <v>15</v>
      </c>
      <c r="B7" s="14" t="s">
        <v>14</v>
      </c>
      <c r="C7" s="15">
        <v>15034.214285714286</v>
      </c>
      <c r="D7" s="14">
        <v>14845.5</v>
      </c>
      <c r="E7" s="14">
        <v>19587</v>
      </c>
      <c r="F7" s="14">
        <v>10910</v>
      </c>
      <c r="G7" s="14">
        <v>15360.5</v>
      </c>
      <c r="H7" s="14">
        <v>19902</v>
      </c>
      <c r="I7" s="13">
        <f t="shared" si="0"/>
        <v>0.33493311012840116</v>
      </c>
    </row>
    <row r="8" spans="1:10" x14ac:dyDescent="0.3">
      <c r="A8" s="1" t="s">
        <v>16</v>
      </c>
      <c r="B8" s="14" t="s">
        <v>17</v>
      </c>
      <c r="C8" s="15">
        <v>13055.428571428571</v>
      </c>
      <c r="D8" s="14">
        <v>12584.75</v>
      </c>
      <c r="E8" s="14">
        <v>17585.5</v>
      </c>
      <c r="F8" s="14">
        <v>9373.5</v>
      </c>
      <c r="G8" s="14">
        <v>14090</v>
      </c>
      <c r="H8" s="14">
        <v>18879</v>
      </c>
      <c r="I8" s="13">
        <f t="shared" si="0"/>
        <v>0.31554723039871552</v>
      </c>
    </row>
    <row r="9" spans="1:10" x14ac:dyDescent="0.3">
      <c r="A9" s="1" t="s">
        <v>18</v>
      </c>
      <c r="B9" s="14" t="s">
        <v>19</v>
      </c>
      <c r="C9" s="15">
        <v>10174.285714285714</v>
      </c>
      <c r="D9" s="14">
        <v>9437.25</v>
      </c>
      <c r="E9" s="14">
        <v>13658.5</v>
      </c>
      <c r="F9" s="14">
        <v>7921.5</v>
      </c>
      <c r="G9" s="14">
        <v>11891</v>
      </c>
      <c r="H9" s="14">
        <v>18942</v>
      </c>
      <c r="I9" s="13">
        <f t="shared" si="0"/>
        <v>0.26366938036584964</v>
      </c>
    </row>
    <row r="10" spans="1:10" x14ac:dyDescent="0.3">
      <c r="A10" s="16" t="s">
        <v>20</v>
      </c>
      <c r="B10" s="17" t="s">
        <v>19</v>
      </c>
      <c r="C10" s="18">
        <v>9830.9285714285706</v>
      </c>
      <c r="D10" s="17">
        <v>9168.25</v>
      </c>
      <c r="E10" s="17">
        <v>12732.5</v>
      </c>
      <c r="F10" s="17">
        <v>7710</v>
      </c>
      <c r="G10" s="17">
        <v>11701</v>
      </c>
      <c r="H10" s="12">
        <v>17819</v>
      </c>
      <c r="I10" s="13">
        <f t="shared" si="0"/>
        <v>0.2689026868191125</v>
      </c>
      <c r="J10" s="16"/>
    </row>
    <row r="11" spans="1:10" x14ac:dyDescent="0.3">
      <c r="A11" s="1" t="s">
        <v>21</v>
      </c>
      <c r="B11" s="14" t="s">
        <v>22</v>
      </c>
      <c r="C11" s="15">
        <v>8052.0714285714284</v>
      </c>
      <c r="D11" s="14">
        <v>6973.75</v>
      </c>
      <c r="E11" s="14">
        <v>10613</v>
      </c>
      <c r="F11" s="14">
        <v>7650</v>
      </c>
      <c r="G11" s="14">
        <v>10206.5</v>
      </c>
      <c r="H11" s="14">
        <f>19862*0.5</f>
        <v>9931</v>
      </c>
      <c r="I11" s="13">
        <f t="shared" si="0"/>
        <v>0.3508746264940239</v>
      </c>
    </row>
    <row r="12" spans="1:10" x14ac:dyDescent="0.3">
      <c r="A12" s="1" t="s">
        <v>23</v>
      </c>
      <c r="B12" s="14" t="s">
        <v>22</v>
      </c>
      <c r="C12" s="15">
        <v>7937.5</v>
      </c>
      <c r="D12" s="14">
        <v>6655.25</v>
      </c>
      <c r="E12" s="14">
        <v>10715.5</v>
      </c>
      <c r="F12" s="14">
        <v>7946</v>
      </c>
      <c r="G12" s="14">
        <v>10280</v>
      </c>
      <c r="H12" s="14">
        <v>12806</v>
      </c>
      <c r="I12" s="13">
        <f t="shared" si="0"/>
        <v>0.29239496804376253</v>
      </c>
    </row>
    <row r="13" spans="1:10" x14ac:dyDescent="0.3">
      <c r="A13" s="1" t="s">
        <v>24</v>
      </c>
      <c r="B13" s="14" t="s">
        <v>22</v>
      </c>
      <c r="C13" s="15">
        <v>7805.2142857142853</v>
      </c>
      <c r="D13" s="14">
        <v>6461.25</v>
      </c>
      <c r="E13" s="14">
        <v>10862</v>
      </c>
      <c r="F13" s="14">
        <v>7907.5</v>
      </c>
      <c r="G13" s="14">
        <v>10022</v>
      </c>
      <c r="H13" s="14">
        <v>11176</v>
      </c>
      <c r="I13" s="13">
        <f t="shared" si="0"/>
        <v>0.31768269815012395</v>
      </c>
    </row>
    <row r="14" spans="1:10" x14ac:dyDescent="0.3">
      <c r="A14" s="1" t="s">
        <v>25</v>
      </c>
      <c r="B14" s="14" t="s">
        <v>22</v>
      </c>
      <c r="C14" s="15">
        <v>7408.5714285714284</v>
      </c>
      <c r="D14" s="14">
        <v>6353</v>
      </c>
      <c r="E14" s="14">
        <v>10888.5</v>
      </c>
      <c r="F14" s="14">
        <v>7112</v>
      </c>
      <c r="G14" s="14">
        <v>8447.5</v>
      </c>
      <c r="H14" s="14">
        <v>9221</v>
      </c>
      <c r="I14" s="13">
        <f t="shared" si="0"/>
        <v>0.34880162496090611</v>
      </c>
    </row>
    <row r="15" spans="1:10" x14ac:dyDescent="0.3">
      <c r="A15" s="16" t="s">
        <v>26</v>
      </c>
      <c r="B15" s="17" t="s">
        <v>22</v>
      </c>
      <c r="C15" s="18">
        <v>7549.2142857142853</v>
      </c>
      <c r="D15" s="17">
        <v>6688.75</v>
      </c>
      <c r="E15" s="17">
        <v>11245.5</v>
      </c>
      <c r="F15" s="17">
        <v>7089</v>
      </c>
      <c r="G15" s="17">
        <v>7755</v>
      </c>
      <c r="H15" s="12">
        <v>9232</v>
      </c>
      <c r="I15" s="13">
        <f t="shared" si="0"/>
        <v>0.3528129496162718</v>
      </c>
      <c r="J15" s="16"/>
    </row>
    <row r="16" spans="1:10" x14ac:dyDescent="0.3">
      <c r="A16" s="1" t="s">
        <v>27</v>
      </c>
      <c r="B16" s="14" t="s">
        <v>22</v>
      </c>
      <c r="C16" s="15">
        <v>3223.7857142857142</v>
      </c>
      <c r="D16" s="14">
        <v>3000.5</v>
      </c>
      <c r="E16" s="14">
        <v>4306.5</v>
      </c>
      <c r="F16" s="14">
        <v>3656.5</v>
      </c>
      <c r="G16" s="14">
        <v>2601.5</v>
      </c>
      <c r="H16" s="14">
        <v>8135</v>
      </c>
      <c r="I16" s="13">
        <f t="shared" si="0"/>
        <v>0.20898003407912283</v>
      </c>
    </row>
    <row r="17" spans="1:10" x14ac:dyDescent="0.3">
      <c r="A17" s="1" t="s">
        <v>28</v>
      </c>
      <c r="B17" s="14" t="s">
        <v>22</v>
      </c>
      <c r="C17" s="15">
        <v>2657.9285714285716</v>
      </c>
      <c r="D17" s="14">
        <v>2423.5</v>
      </c>
      <c r="E17" s="14">
        <v>3615.5</v>
      </c>
      <c r="F17" s="14">
        <v>3085.5</v>
      </c>
      <c r="G17" s="14">
        <v>2210.5</v>
      </c>
      <c r="H17" s="14">
        <v>6961</v>
      </c>
      <c r="I17" s="13">
        <f t="shared" si="0"/>
        <v>0.20290416157738614</v>
      </c>
    </row>
    <row r="18" spans="1:10" x14ac:dyDescent="0.3">
      <c r="A18" s="16" t="s">
        <v>29</v>
      </c>
      <c r="B18" s="17" t="s">
        <v>22</v>
      </c>
      <c r="C18" s="18">
        <v>1971.9285714285713</v>
      </c>
      <c r="D18" s="17">
        <v>1797.75</v>
      </c>
      <c r="E18" s="17">
        <v>2672</v>
      </c>
      <c r="F18" s="17">
        <v>2320.5</v>
      </c>
      <c r="G18" s="17">
        <v>1620</v>
      </c>
      <c r="H18" s="12">
        <v>6432</v>
      </c>
      <c r="I18" s="13">
        <f t="shared" si="0"/>
        <v>0.16970229716189553</v>
      </c>
    </row>
    <row r="19" spans="1:10" x14ac:dyDescent="0.3">
      <c r="A19" s="1" t="s">
        <v>30</v>
      </c>
      <c r="B19" s="14" t="s">
        <v>12</v>
      </c>
      <c r="C19" s="15">
        <v>2191.2857142857142</v>
      </c>
      <c r="D19" s="14">
        <v>1953.75</v>
      </c>
      <c r="E19" s="14">
        <v>2733.5</v>
      </c>
      <c r="F19" s="14">
        <v>1971.5</v>
      </c>
      <c r="G19" s="14">
        <v>2819</v>
      </c>
      <c r="H19" s="14">
        <f>4847*0.5+1645*0.5</f>
        <v>3246</v>
      </c>
      <c r="I19" s="13">
        <f t="shared" si="0"/>
        <v>0.31036785237343695</v>
      </c>
    </row>
    <row r="20" spans="1:10" x14ac:dyDescent="0.3">
      <c r="A20" s="1" t="s">
        <v>31</v>
      </c>
      <c r="B20" s="14" t="s">
        <v>12</v>
      </c>
      <c r="C20" s="15">
        <v>1998.4285714285713</v>
      </c>
      <c r="D20" s="14">
        <v>1772.75</v>
      </c>
      <c r="E20" s="14">
        <v>2465</v>
      </c>
      <c r="F20" s="14">
        <v>1820.5</v>
      </c>
      <c r="G20" s="14">
        <v>2612.5</v>
      </c>
      <c r="H20" s="14">
        <f>4352*0.5+1645*0.5</f>
        <v>2998.5</v>
      </c>
      <c r="I20" s="13">
        <f t="shared" si="0"/>
        <v>0.30763140967491875</v>
      </c>
    </row>
    <row r="21" spans="1:10" x14ac:dyDescent="0.3">
      <c r="A21" s="16" t="s">
        <v>32</v>
      </c>
      <c r="B21" s="17" t="s">
        <v>12</v>
      </c>
      <c r="C21" s="18">
        <v>1489.7142857142858</v>
      </c>
      <c r="D21" s="17">
        <v>1353</v>
      </c>
      <c r="E21" s="17">
        <v>2002</v>
      </c>
      <c r="F21" s="17">
        <v>1268</v>
      </c>
      <c r="G21" s="17">
        <v>1746</v>
      </c>
      <c r="H21" s="12">
        <f>(5269+4720)/2</f>
        <v>4994.5</v>
      </c>
      <c r="I21" s="13">
        <f t="shared" si="0"/>
        <v>0.16586541329166021</v>
      </c>
    </row>
    <row r="22" spans="1:10" x14ac:dyDescent="0.3">
      <c r="A22" s="1" t="s">
        <v>33</v>
      </c>
      <c r="B22" s="14" t="s">
        <v>34</v>
      </c>
      <c r="C22" s="15">
        <v>738.28571428571433</v>
      </c>
      <c r="D22" s="14">
        <v>653.25</v>
      </c>
      <c r="E22" s="14">
        <v>1042.5</v>
      </c>
      <c r="F22" s="14">
        <v>579</v>
      </c>
      <c r="G22" s="14">
        <v>933.5</v>
      </c>
      <c r="H22" s="12">
        <v>17819</v>
      </c>
      <c r="I22" s="13">
        <f t="shared" si="0"/>
        <v>2.6879217756511115E-2</v>
      </c>
    </row>
    <row r="23" spans="1:10" x14ac:dyDescent="0.3">
      <c r="A23" s="16" t="s">
        <v>35</v>
      </c>
      <c r="B23" s="17" t="s">
        <v>34</v>
      </c>
      <c r="C23" s="18">
        <v>866.07142857142856</v>
      </c>
      <c r="D23" s="17">
        <v>676.75</v>
      </c>
      <c r="E23" s="17">
        <v>1196.5</v>
      </c>
      <c r="F23" s="17">
        <v>708.5</v>
      </c>
      <c r="G23" s="17">
        <v>1450.5</v>
      </c>
      <c r="H23" s="12">
        <f>1975/2</f>
        <v>987.5</v>
      </c>
      <c r="I23" s="13">
        <f t="shared" si="0"/>
        <v>0.3689615823507037</v>
      </c>
    </row>
    <row r="24" spans="1:10" x14ac:dyDescent="0.3">
      <c r="A24" s="9" t="s">
        <v>36</v>
      </c>
      <c r="B24" s="10" t="s">
        <v>22</v>
      </c>
      <c r="C24" s="11">
        <v>1945.5714285714287</v>
      </c>
      <c r="D24" s="10">
        <v>1734</v>
      </c>
      <c r="E24" s="10">
        <v>2519.5</v>
      </c>
      <c r="F24" s="10">
        <v>2189.5</v>
      </c>
      <c r="G24" s="10">
        <v>1974</v>
      </c>
      <c r="H24" s="12">
        <f>15339*0.5</f>
        <v>7669.5</v>
      </c>
      <c r="I24" s="13">
        <f t="shared" si="0"/>
        <v>0.14465407134985861</v>
      </c>
    </row>
    <row r="25" spans="1:10" x14ac:dyDescent="0.3">
      <c r="A25" s="1" t="s">
        <v>37</v>
      </c>
      <c r="B25" s="14" t="s">
        <v>19</v>
      </c>
      <c r="C25" s="15">
        <v>2030.9285714285713</v>
      </c>
      <c r="D25" s="14">
        <v>1825.75</v>
      </c>
      <c r="E25" s="14">
        <v>3284.5</v>
      </c>
      <c r="F25" s="14">
        <v>1902.5</v>
      </c>
      <c r="G25" s="14">
        <v>1726.5</v>
      </c>
      <c r="H25" s="14">
        <f>19862*0.5</f>
        <v>9931</v>
      </c>
      <c r="I25" s="13">
        <f t="shared" si="0"/>
        <v>0.11997856395368463</v>
      </c>
    </row>
    <row r="26" spans="1:10" x14ac:dyDescent="0.3">
      <c r="A26" s="1" t="s">
        <v>38</v>
      </c>
      <c r="B26" s="14" t="s">
        <v>19</v>
      </c>
      <c r="C26" s="15">
        <v>2145.0714285714284</v>
      </c>
      <c r="D26" s="14">
        <v>1930.5</v>
      </c>
      <c r="E26" s="14">
        <v>3430.5</v>
      </c>
      <c r="F26" s="14">
        <v>2031</v>
      </c>
      <c r="G26" s="14">
        <v>1832</v>
      </c>
      <c r="H26" s="14">
        <f>11125/2</f>
        <v>5562.5</v>
      </c>
      <c r="I26" s="13">
        <f t="shared" si="0"/>
        <v>0.20451024389911709</v>
      </c>
    </row>
    <row r="27" spans="1:10" x14ac:dyDescent="0.3">
      <c r="A27" s="1" t="s">
        <v>39</v>
      </c>
      <c r="B27" s="14" t="s">
        <v>19</v>
      </c>
      <c r="C27" s="15">
        <v>1961.2857142857142</v>
      </c>
      <c r="D27" s="14">
        <v>1755</v>
      </c>
      <c r="E27" s="14">
        <v>3135</v>
      </c>
      <c r="F27" s="14">
        <v>1886</v>
      </c>
      <c r="G27" s="14">
        <v>1688</v>
      </c>
      <c r="H27" s="14">
        <v>2500</v>
      </c>
      <c r="I27" s="13">
        <f t="shared" si="0"/>
        <v>0.34340528777608248</v>
      </c>
    </row>
    <row r="28" spans="1:10" x14ac:dyDescent="0.3">
      <c r="A28" s="16" t="s">
        <v>40</v>
      </c>
      <c r="B28" s="17" t="s">
        <v>41</v>
      </c>
      <c r="C28" s="18">
        <v>2012.8571428571429</v>
      </c>
      <c r="D28" s="17">
        <v>1779.75</v>
      </c>
      <c r="E28" s="17">
        <v>2490</v>
      </c>
      <c r="F28" s="17">
        <v>2375</v>
      </c>
      <c r="G28" s="17">
        <v>2106</v>
      </c>
      <c r="H28" s="12">
        <v>20576</v>
      </c>
      <c r="I28" s="13">
        <f t="shared" si="0"/>
        <v>6.1224135084166888E-2</v>
      </c>
      <c r="J28" s="16"/>
    </row>
    <row r="29" spans="1:10" x14ac:dyDescent="0.3">
      <c r="A29" s="1" t="s">
        <v>42</v>
      </c>
      <c r="B29" s="14" t="s">
        <v>41</v>
      </c>
      <c r="C29" s="15">
        <v>3096.5714285714284</v>
      </c>
      <c r="D29" s="14">
        <v>2715</v>
      </c>
      <c r="E29" s="14">
        <v>4066</v>
      </c>
      <c r="F29" s="14">
        <v>3196</v>
      </c>
      <c r="G29" s="14">
        <v>3554</v>
      </c>
      <c r="H29" s="14">
        <v>17243</v>
      </c>
      <c r="I29" s="13">
        <f>C29/(C29+1.5*H29)</f>
        <v>0.10692185322662194</v>
      </c>
    </row>
    <row r="30" spans="1:10" x14ac:dyDescent="0.3">
      <c r="A30" s="1" t="s">
        <v>43</v>
      </c>
      <c r="B30" s="14" t="s">
        <v>41</v>
      </c>
      <c r="C30" s="15">
        <v>3606.8571428571427</v>
      </c>
      <c r="D30" s="14">
        <v>3148.25</v>
      </c>
      <c r="E30" s="14">
        <v>4694</v>
      </c>
      <c r="F30" s="14">
        <v>3701.5</v>
      </c>
      <c r="G30" s="14">
        <v>4259.5</v>
      </c>
      <c r="H30" s="14">
        <f>2252/2+4314/2</f>
        <v>3283</v>
      </c>
      <c r="I30" s="13">
        <f>C30/(C30+1.5*H30)</f>
        <v>0.42277648004420665</v>
      </c>
    </row>
    <row r="31" spans="1:10" x14ac:dyDescent="0.3">
      <c r="A31" s="1" t="s">
        <v>44</v>
      </c>
      <c r="B31" s="14" t="s">
        <v>41</v>
      </c>
      <c r="C31" s="15">
        <v>5247.8571428571431</v>
      </c>
      <c r="D31" s="14">
        <v>5275.5</v>
      </c>
      <c r="E31" s="14">
        <v>7179.5</v>
      </c>
      <c r="F31" s="14">
        <v>3986.5</v>
      </c>
      <c r="G31" s="14">
        <v>4467</v>
      </c>
      <c r="H31" s="14">
        <f>6340/2</f>
        <v>3170</v>
      </c>
      <c r="I31" s="13">
        <f t="shared" si="0"/>
        <v>0.52463581833761785</v>
      </c>
    </row>
    <row r="32" spans="1:10" x14ac:dyDescent="0.3">
      <c r="A32" s="1" t="s">
        <v>45</v>
      </c>
      <c r="B32" s="14" t="s">
        <v>41</v>
      </c>
      <c r="C32" s="15">
        <v>7064.7142857142853</v>
      </c>
      <c r="D32" s="14">
        <v>7610.75</v>
      </c>
      <c r="E32" s="14">
        <v>9703.5</v>
      </c>
      <c r="F32" s="14">
        <v>4430.5</v>
      </c>
      <c r="G32" s="14">
        <v>4876</v>
      </c>
      <c r="H32" s="14">
        <f>8581/2</f>
        <v>4290.5</v>
      </c>
      <c r="I32" s="13">
        <f t="shared" si="0"/>
        <v>0.52329417242264153</v>
      </c>
    </row>
    <row r="33" spans="1:9" x14ac:dyDescent="0.3">
      <c r="A33" s="16" t="s">
        <v>46</v>
      </c>
      <c r="B33" s="17" t="s">
        <v>41</v>
      </c>
      <c r="C33" s="18">
        <v>7557.1428571428569</v>
      </c>
      <c r="D33" s="17">
        <v>8358.75</v>
      </c>
      <c r="E33" s="17">
        <v>10199.5</v>
      </c>
      <c r="F33" s="17">
        <v>4455.5</v>
      </c>
      <c r="G33" s="17">
        <v>4810</v>
      </c>
      <c r="H33" s="12">
        <f>5874/2</f>
        <v>2937</v>
      </c>
      <c r="I33" s="13">
        <f t="shared" si="0"/>
        <v>0.63172853585865518</v>
      </c>
    </row>
    <row r="34" spans="1:9" x14ac:dyDescent="0.3">
      <c r="A34" s="1" t="s">
        <v>47</v>
      </c>
      <c r="B34" s="14" t="s">
        <v>48</v>
      </c>
      <c r="C34" s="15">
        <v>5020.4285714285716</v>
      </c>
      <c r="D34" s="14">
        <v>4419.5</v>
      </c>
      <c r="E34" s="14">
        <v>6518.5</v>
      </c>
      <c r="F34" s="14">
        <v>5129</v>
      </c>
      <c r="G34" s="14">
        <v>5817.5</v>
      </c>
      <c r="H34" s="14">
        <v>10186</v>
      </c>
      <c r="I34" s="13">
        <f t="shared" si="0"/>
        <v>0.24731871410877151</v>
      </c>
    </row>
    <row r="35" spans="1:9" x14ac:dyDescent="0.3">
      <c r="A35" s="1" t="s">
        <v>49</v>
      </c>
      <c r="B35" s="14" t="s">
        <v>48</v>
      </c>
      <c r="C35" s="15">
        <v>4418.3571428571431</v>
      </c>
      <c r="D35" s="14">
        <v>3989.75</v>
      </c>
      <c r="E35" s="14">
        <v>5578.5</v>
      </c>
      <c r="F35" s="14">
        <v>4467</v>
      </c>
      <c r="G35" s="14">
        <v>4924</v>
      </c>
      <c r="H35" s="14">
        <f>5444/2</f>
        <v>2722</v>
      </c>
      <c r="I35" s="13">
        <f t="shared" si="0"/>
        <v>0.51972374158747769</v>
      </c>
    </row>
    <row r="36" spans="1:9" x14ac:dyDescent="0.3">
      <c r="A36" s="16" t="s">
        <v>50</v>
      </c>
      <c r="B36" s="17" t="s">
        <v>48</v>
      </c>
      <c r="C36" s="18">
        <v>3487.1428571428573</v>
      </c>
      <c r="D36" s="17">
        <v>3070.25</v>
      </c>
      <c r="E36" s="17">
        <v>4367.5</v>
      </c>
      <c r="F36" s="17">
        <v>3811</v>
      </c>
      <c r="G36" s="17">
        <v>3950.5</v>
      </c>
      <c r="H36" s="12">
        <f>2835/2</f>
        <v>1417.5</v>
      </c>
      <c r="I36" s="13">
        <f t="shared" si="0"/>
        <v>0.62121838714808342</v>
      </c>
    </row>
    <row r="37" spans="1:9" x14ac:dyDescent="0.3">
      <c r="A37" s="1" t="s">
        <v>51</v>
      </c>
      <c r="B37" s="14" t="s">
        <v>19</v>
      </c>
      <c r="C37" s="15">
        <v>1593.1428571428571</v>
      </c>
      <c r="D37" s="14">
        <v>1438.25</v>
      </c>
      <c r="E37" s="14">
        <v>2088.5</v>
      </c>
      <c r="F37" s="14">
        <v>1396</v>
      </c>
      <c r="G37" s="14">
        <v>1914.5</v>
      </c>
      <c r="H37" s="14">
        <f>11631/2</f>
        <v>5815.5</v>
      </c>
      <c r="I37" s="13">
        <f t="shared" si="0"/>
        <v>0.15442828508026407</v>
      </c>
    </row>
    <row r="38" spans="1:9" x14ac:dyDescent="0.3">
      <c r="A38" s="1" t="s">
        <v>52</v>
      </c>
      <c r="B38" s="14" t="s">
        <v>19</v>
      </c>
      <c r="C38" s="15">
        <v>1412.1428571428571</v>
      </c>
      <c r="D38" s="14">
        <v>1247</v>
      </c>
      <c r="E38" s="14">
        <v>1885</v>
      </c>
      <c r="F38" s="14">
        <v>1247.5</v>
      </c>
      <c r="G38" s="14">
        <v>1764.5</v>
      </c>
      <c r="H38" s="14">
        <v>3632</v>
      </c>
      <c r="I38" s="13">
        <f t="shared" si="0"/>
        <v>0.20584744174423689</v>
      </c>
    </row>
    <row r="39" spans="1:9" x14ac:dyDescent="0.3">
      <c r="A39" s="1" t="s">
        <v>53</v>
      </c>
      <c r="B39" s="14" t="s">
        <v>19</v>
      </c>
      <c r="C39" s="15">
        <v>1328.8571428571429</v>
      </c>
      <c r="D39" s="14">
        <v>1167.25</v>
      </c>
      <c r="E39" s="14">
        <v>1894</v>
      </c>
      <c r="F39" s="14">
        <v>1117</v>
      </c>
      <c r="G39" s="14">
        <v>1622</v>
      </c>
      <c r="H39" s="14">
        <f>5219/2</f>
        <v>2609.5</v>
      </c>
      <c r="I39" s="13">
        <f t="shared" si="0"/>
        <v>0.25344840504880556</v>
      </c>
    </row>
    <row r="40" spans="1:9" x14ac:dyDescent="0.3">
      <c r="A40" s="16" t="s">
        <v>54</v>
      </c>
      <c r="B40" s="17" t="s">
        <v>19</v>
      </c>
      <c r="C40" s="18">
        <v>1400.3571428571429</v>
      </c>
      <c r="D40" s="17">
        <v>1250.25</v>
      </c>
      <c r="E40" s="17">
        <v>1940</v>
      </c>
      <c r="F40" s="17">
        <v>1179</v>
      </c>
      <c r="G40" s="17">
        <v>1682.5</v>
      </c>
      <c r="H40" s="12">
        <f>9002/2</f>
        <v>4501</v>
      </c>
      <c r="I40" s="13">
        <f t="shared" si="0"/>
        <v>0.17178381788549499</v>
      </c>
    </row>
    <row r="41" spans="1:9" x14ac:dyDescent="0.3">
      <c r="A41" s="1" t="s">
        <v>202</v>
      </c>
      <c r="B41" s="1" t="s">
        <v>12</v>
      </c>
      <c r="C41" s="15"/>
      <c r="D41" s="14"/>
      <c r="E41" s="14"/>
      <c r="F41" s="14"/>
      <c r="G41" s="14"/>
      <c r="H41" s="14">
        <v>13794</v>
      </c>
      <c r="I41" s="13">
        <f t="shared" si="0"/>
        <v>0</v>
      </c>
    </row>
    <row r="42" spans="1:9" x14ac:dyDescent="0.3">
      <c r="A42" s="1" t="s">
        <v>55</v>
      </c>
      <c r="B42" s="1" t="s">
        <v>56</v>
      </c>
      <c r="C42" s="15">
        <v>0</v>
      </c>
      <c r="D42" s="14">
        <v>0</v>
      </c>
      <c r="E42" s="14">
        <v>0</v>
      </c>
      <c r="F42" s="14">
        <v>0</v>
      </c>
      <c r="G42" s="14">
        <v>0</v>
      </c>
      <c r="H42" s="14">
        <v>23154</v>
      </c>
      <c r="I42" s="13">
        <v>0</v>
      </c>
    </row>
    <row r="43" spans="1:9" x14ac:dyDescent="0.3">
      <c r="A43" s="1" t="s">
        <v>57</v>
      </c>
      <c r="B43" s="1" t="s">
        <v>56</v>
      </c>
      <c r="C43" s="15">
        <v>0</v>
      </c>
      <c r="D43" s="14">
        <v>0</v>
      </c>
      <c r="E43" s="14">
        <v>0</v>
      </c>
      <c r="F43" s="14">
        <v>0</v>
      </c>
      <c r="G43" s="1">
        <v>0</v>
      </c>
      <c r="H43" s="12">
        <f>7409/2</f>
        <v>3704.5</v>
      </c>
      <c r="I43" s="13">
        <v>0</v>
      </c>
    </row>
    <row r="45" spans="1:9" x14ac:dyDescent="0.3">
      <c r="G45" s="14" t="s">
        <v>7</v>
      </c>
      <c r="I45" s="19">
        <f>SUM(C5:C40)/(SUM(C5:C40)+SUM(H5:H40)*1.5)</f>
        <v>0.26400185805906456</v>
      </c>
    </row>
    <row r="47" spans="1:9" x14ac:dyDescent="0.3">
      <c r="A47" s="1" t="s">
        <v>58</v>
      </c>
      <c r="B47" s="14" t="s">
        <v>48</v>
      </c>
      <c r="C47" s="15"/>
      <c r="D47" s="14"/>
      <c r="E47" s="14"/>
      <c r="F47" s="14"/>
      <c r="G47" s="14"/>
      <c r="H47" s="14">
        <v>7736</v>
      </c>
      <c r="I47" s="13">
        <f t="shared" ref="I47" si="1">C47/(C47+1.5*H47)</f>
        <v>0</v>
      </c>
    </row>
  </sheetData>
  <conditionalFormatting sqref="I5:I41">
    <cfRule type="dataBar" priority="4">
      <dataBar>
        <cfvo type="min"/>
        <cfvo type="max"/>
        <color rgb="FF008AEF"/>
      </dataBar>
    </cfRule>
  </conditionalFormatting>
  <conditionalFormatting sqref="I42">
    <cfRule type="dataBar" priority="3">
      <dataBar>
        <cfvo type="min"/>
        <cfvo type="max"/>
        <color rgb="FF008AEF"/>
      </dataBar>
    </cfRule>
  </conditionalFormatting>
  <conditionalFormatting sqref="I43">
    <cfRule type="dataBar" priority="2">
      <dataBar>
        <cfvo type="min"/>
        <cfvo type="max"/>
        <color rgb="FF008AEF"/>
      </dataBar>
    </cfRule>
  </conditionalFormatting>
  <conditionalFormatting sqref="I47">
    <cfRule type="dataBar" priority="1">
      <dataBar>
        <cfvo type="min"/>
        <cfvo type="max"/>
        <color rgb="FF008AEF"/>
      </dataBar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Regionalna</vt:lpstr>
      <vt:lpstr>Dialkova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Rastislav</dc:creator>
  <cp:lastModifiedBy>Michal Hladký</cp:lastModifiedBy>
  <cp:lastPrinted>2022-03-04T08:23:03Z</cp:lastPrinted>
  <dcterms:created xsi:type="dcterms:W3CDTF">2020-08-24T10:32:42Z</dcterms:created>
  <dcterms:modified xsi:type="dcterms:W3CDTF">2022-03-04T08:23:45Z</dcterms:modified>
</cp:coreProperties>
</file>